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A1" sheetId="1" r:id="rId1"/>
  </sheets>
  <definedNames>
    <definedName name="_xlnm.Print_Titles" localSheetId="0">'A1'!$1:$5</definedName>
    <definedName name="_xlnm.Print_Area" localSheetId="0">'A1'!$A$1:$F$90</definedName>
  </definedNames>
  <calcPr fullCalcOnLoad="1"/>
</workbook>
</file>

<file path=xl/sharedStrings.xml><?xml version="1.0" encoding="utf-8"?>
<sst xmlns="http://schemas.openxmlformats.org/spreadsheetml/2006/main" count="122" uniqueCount="86">
  <si>
    <t xml:space="preserve">        přepočtené na uzemní strukturu platnou k 1. 3. 2001</t>
  </si>
  <si>
    <t>Rok sčítání</t>
  </si>
  <si>
    <t>Území, struktura osídlení podle stavu v příslušném roce</t>
  </si>
  <si>
    <t>Rozloha (ha)</t>
  </si>
  <si>
    <t>Počet obcí</t>
  </si>
  <si>
    <t>z toho se statutem města</t>
  </si>
  <si>
    <t>podíl městského obyvatelstva (v %)</t>
  </si>
  <si>
    <t>Podíl počtu obyvatel v obcích (v %):</t>
  </si>
  <si>
    <t>do 199 obyvatel</t>
  </si>
  <si>
    <t xml:space="preserve">s 200 - 999 obyvateli </t>
  </si>
  <si>
    <t>s 1 000 - 4 999 obyvateli</t>
  </si>
  <si>
    <t>s 5 000 a více obyvateli</t>
  </si>
  <si>
    <t>Počet částí obcí</t>
  </si>
  <si>
    <t>Počet základních sídelních jednotek (dílů)</t>
  </si>
  <si>
    <t>.</t>
  </si>
  <si>
    <r>
      <t>Hustota obyvatelstva (osoby/km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</si>
  <si>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Obyvatelstvo</t>
  </si>
  <si>
    <t>Obyvatelstvo celkem</t>
  </si>
  <si>
    <t>muži</t>
  </si>
  <si>
    <t>ženy</t>
  </si>
  <si>
    <t>Podíl obyvatel ve věku (v %):</t>
  </si>
  <si>
    <t>0 - 14 let</t>
  </si>
  <si>
    <t>15 - 59 let</t>
  </si>
  <si>
    <t>60 a více let včetně nezjištěného věku</t>
  </si>
  <si>
    <t>Průměrný věk</t>
  </si>
  <si>
    <t>Podíl obyvatel vybraných národností (v %):</t>
  </si>
  <si>
    <t>česká</t>
  </si>
  <si>
    <t>moravská</t>
  </si>
  <si>
    <r>
      <t xml:space="preserve">. </t>
    </r>
    <r>
      <rPr>
        <vertAlign val="superscript"/>
        <sz val="8"/>
        <rFont val="Arial"/>
        <family val="2"/>
      </rPr>
      <t xml:space="preserve"> 1)</t>
    </r>
  </si>
  <si>
    <t>slezská</t>
  </si>
  <si>
    <t>slovenská</t>
  </si>
  <si>
    <t>polská</t>
  </si>
  <si>
    <t>německá</t>
  </si>
  <si>
    <t>romská</t>
  </si>
  <si>
    <r>
      <t xml:space="preserve">. </t>
    </r>
    <r>
      <rPr>
        <vertAlign val="superscript"/>
        <sz val="8"/>
        <rFont val="Arial"/>
        <family val="2"/>
      </rPr>
      <t>2)</t>
    </r>
  </si>
  <si>
    <t>Podíl obyvatel podle náboženského vyznání (v %):</t>
  </si>
  <si>
    <t>věřící celkem</t>
  </si>
  <si>
    <t>bez vyznání</t>
  </si>
  <si>
    <t>nezjištěno</t>
  </si>
  <si>
    <t>Podíl obyv. ve věku 15 a více let podle ukonč. vzdělání (v %):</t>
  </si>
  <si>
    <t>základní (včetně neukončeného)</t>
  </si>
  <si>
    <t>střední odborné bez maturity (včetně vyučených)</t>
  </si>
  <si>
    <t>úplné střední s maturitou</t>
  </si>
  <si>
    <t>vysokoškolské</t>
  </si>
  <si>
    <t>Ekonomicky aktivní celkem</t>
  </si>
  <si>
    <t xml:space="preserve"> muži</t>
  </si>
  <si>
    <t>z toho: pracující důchodci</t>
  </si>
  <si>
    <t>Domácnosti</t>
  </si>
  <si>
    <t>Bytové domácnosti</t>
  </si>
  <si>
    <t>Hospodařící domácnosti</t>
  </si>
  <si>
    <r>
      <t>Cenzové domácnosti</t>
    </r>
    <r>
      <rPr>
        <sz val="8"/>
        <rFont val="Arial"/>
        <family val="2"/>
      </rPr>
      <t xml:space="preserve"> </t>
    </r>
  </si>
  <si>
    <r>
      <t xml:space="preserve">podíl jednotlivých typů cenzových domácností (v %): </t>
    </r>
    <r>
      <rPr>
        <vertAlign val="superscript"/>
        <sz val="8"/>
        <rFont val="Arial"/>
        <family val="2"/>
      </rPr>
      <t>3)</t>
    </r>
  </si>
  <si>
    <t>úplné rodiny s dětmi</t>
  </si>
  <si>
    <t>úplné rodiny bez dětí</t>
  </si>
  <si>
    <t>neúplné rodiny s dětmi</t>
  </si>
  <si>
    <t>neúplné rodiny bez dětí</t>
  </si>
  <si>
    <t>domácnosti jednotlivců</t>
  </si>
  <si>
    <t>Průměrný počet členů cenzové domácnosti</t>
  </si>
  <si>
    <t>Počet cenzových domácností na 100 bytových domácností</t>
  </si>
  <si>
    <t>Domy</t>
  </si>
  <si>
    <t>Domy úhrnem</t>
  </si>
  <si>
    <t>trvale obydlené</t>
  </si>
  <si>
    <t>z toho rodinné</t>
  </si>
  <si>
    <t>neobydlené</t>
  </si>
  <si>
    <t>z toho sloužící k rekreaci</t>
  </si>
  <si>
    <t>Podíl domů vybavených (v %):</t>
  </si>
  <si>
    <t>plynem ze sítě</t>
  </si>
  <si>
    <t>veřejným vodovodem</t>
  </si>
  <si>
    <t>přípojkou na kanalizaci</t>
  </si>
  <si>
    <t>Byty</t>
  </si>
  <si>
    <t>Byty úhrnem</t>
  </si>
  <si>
    <t>z toho:</t>
  </si>
  <si>
    <t>obydlené přechodně</t>
  </si>
  <si>
    <t>sloužící k rekreaci</t>
  </si>
  <si>
    <t>nezpůsobilé k bydlení</t>
  </si>
  <si>
    <t>Počet osob</t>
  </si>
  <si>
    <t>na 1 trvale obydlený byt</t>
  </si>
  <si>
    <r>
      <t>na 1 obytnou místnost (8 a více 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>)</t>
    </r>
  </si>
  <si>
    <r>
      <t>Obytná plocha v 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 xml:space="preserve"> na 1 osobu</t>
    </r>
  </si>
  <si>
    <r>
      <t>Obytná plocha v 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 xml:space="preserve"> na 1 byt</t>
    </r>
  </si>
  <si>
    <r>
      <t>Počet obytných místností (8 a více 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>) na 1 byt</t>
    </r>
  </si>
  <si>
    <r>
      <t>1)</t>
    </r>
    <r>
      <rPr>
        <sz val="8"/>
        <rFont val="Arial"/>
        <family val="2"/>
      </rPr>
      <t xml:space="preserve"> ve sčítáních 1961, 1970 a 1980 je moravská a slezská národnost v rámci národnosti české</t>
    </r>
  </si>
  <si>
    <r>
      <t>2)</t>
    </r>
    <r>
      <rPr>
        <sz val="8"/>
        <rFont val="Arial"/>
        <family val="2"/>
      </rPr>
      <t xml:space="preserve"> ve sčítáních 1961, 1970 a 1980 nebyla  romská národnost zjišťována samostatně</t>
    </r>
  </si>
  <si>
    <r>
      <t>3)</t>
    </r>
    <r>
      <rPr>
        <sz val="8"/>
        <rFont val="Arial"/>
        <family val="2"/>
      </rPr>
      <t xml:space="preserve"> v roce 1961 s dětmi do 14 let, v letech 1970 a 1980 s dětmi do 15 let, v letech 1991 a 2001 se závislými dětmi </t>
    </r>
  </si>
  <si>
    <t xml:space="preserve">   bez ohledu na věk</t>
  </si>
  <si>
    <t>A.1. Základní výsledky sčítání lidu, domů a bytů v dlouhodobém vývoji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</si>
</sst>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0.0000"/>
    <numFmt numFmtId="181" formatCode="0.000"/>
    <numFmt numFmtId="182" formatCode="0.0%"/>
    <numFmt numFmtId="183" formatCode="#,##0.00\ &quot;Kč&quot;"/>
    <numFmt numFmtId="184" formatCode="0.000000"/>
    <numFmt numFmtId="185" formatCode="0.00000"/>
    <numFmt numFmtId="186" formatCode="0.0000000"/>
    <numFmt numFmtId="187" formatCode="0.00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0.00000000000000"/>
    <numFmt numFmtId="194" formatCode="0.000000000000000"/>
    <numFmt numFmtId="195" formatCode="0.0000000000000000"/>
    <numFmt numFmtId="196" formatCode="#,##0_ ;\-#,##0\ "/>
  </numFmts>
  <fonts count="1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top"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6" fillId="0" borderId="0" xfId="25" applyFont="1">
      <alignment/>
      <protection/>
    </xf>
    <xf numFmtId="0" fontId="7" fillId="0" borderId="0" xfId="25" applyFont="1">
      <alignment/>
      <protection/>
    </xf>
    <xf numFmtId="0" fontId="6" fillId="0" borderId="0" xfId="25" applyFont="1">
      <alignment vertical="top"/>
      <protection/>
    </xf>
    <xf numFmtId="0" fontId="7" fillId="0" borderId="0" xfId="25" applyFont="1">
      <alignment/>
      <protection/>
    </xf>
    <xf numFmtId="0" fontId="7" fillId="0" borderId="0" xfId="25" applyFont="1" applyBorder="1">
      <alignment/>
      <protection/>
    </xf>
    <xf numFmtId="0" fontId="7" fillId="0" borderId="2" xfId="25" applyFont="1" applyBorder="1" applyAlignment="1">
      <alignment horizontal="center"/>
      <protection/>
    </xf>
    <xf numFmtId="0" fontId="7" fillId="0" borderId="3" xfId="25" applyFont="1" applyBorder="1" applyAlignment="1">
      <alignment horizontal="center" vertical="center"/>
      <protection/>
    </xf>
    <xf numFmtId="0" fontId="7" fillId="0" borderId="4" xfId="25" applyFont="1" applyBorder="1" applyAlignment="1">
      <alignment horizontal="center" vertical="center"/>
      <protection/>
    </xf>
    <xf numFmtId="3" fontId="7" fillId="0" borderId="5" xfId="24" applyNumberFormat="1" applyFont="1" applyBorder="1" applyAlignment="1">
      <alignment horizontal="center" shrinkToFit="1"/>
      <protection/>
    </xf>
    <xf numFmtId="0" fontId="8" fillId="0" borderId="0" xfId="25" applyFont="1">
      <alignment/>
      <protection/>
    </xf>
    <xf numFmtId="0" fontId="7" fillId="0" borderId="6" xfId="25" applyFont="1" applyBorder="1" applyAlignment="1">
      <alignment horizontal="center"/>
      <protection/>
    </xf>
    <xf numFmtId="0" fontId="7" fillId="0" borderId="0" xfId="25" applyFont="1" applyAlignment="1">
      <alignment horizontal="center"/>
      <protection/>
    </xf>
    <xf numFmtId="0" fontId="7" fillId="0" borderId="6" xfId="25" applyFont="1" applyBorder="1">
      <alignment vertical="top"/>
      <protection/>
    </xf>
    <xf numFmtId="0" fontId="8" fillId="0" borderId="6" xfId="25" applyFont="1" applyBorder="1" applyAlignment="1">
      <alignment vertical="center"/>
      <protection/>
    </xf>
    <xf numFmtId="3" fontId="8" fillId="0" borderId="7" xfId="25" applyNumberFormat="1" applyFont="1" applyBorder="1" applyAlignment="1">
      <alignment horizontal="right"/>
      <protection/>
    </xf>
    <xf numFmtId="3" fontId="8" fillId="0" borderId="8" xfId="25" applyNumberFormat="1" applyFont="1" applyBorder="1" applyAlignment="1">
      <alignment horizontal="right"/>
      <protection/>
    </xf>
    <xf numFmtId="3" fontId="8" fillId="0" borderId="6" xfId="24" applyNumberFormat="1" applyFont="1" applyBorder="1" applyAlignment="1">
      <alignment horizontal="left"/>
      <protection/>
    </xf>
    <xf numFmtId="3" fontId="8" fillId="0" borderId="6" xfId="24" applyNumberFormat="1" applyFont="1" applyBorder="1" applyAlignment="1">
      <alignment horizontal="right"/>
      <protection/>
    </xf>
    <xf numFmtId="3" fontId="8" fillId="0" borderId="9" xfId="25" applyNumberFormat="1" applyFont="1" applyBorder="1" applyAlignment="1">
      <alignment horizontal="right"/>
      <protection/>
    </xf>
    <xf numFmtId="3" fontId="8" fillId="0" borderId="10" xfId="25" applyNumberFormat="1" applyFont="1" applyBorder="1" applyAlignment="1">
      <alignment horizontal="right"/>
      <protection/>
    </xf>
    <xf numFmtId="3" fontId="7" fillId="0" borderId="6" xfId="24" applyNumberFormat="1" applyFont="1" applyBorder="1" applyAlignment="1">
      <alignment horizontal="left" indent="1"/>
      <protection/>
    </xf>
    <xf numFmtId="3" fontId="7" fillId="0" borderId="6" xfId="24" applyNumberFormat="1" applyFont="1" applyBorder="1" applyAlignment="1">
      <alignment horizontal="right"/>
      <protection/>
    </xf>
    <xf numFmtId="3" fontId="7" fillId="0" borderId="9" xfId="25" applyNumberFormat="1" applyFont="1" applyBorder="1" applyAlignment="1">
      <alignment horizontal="right"/>
      <protection/>
    </xf>
    <xf numFmtId="3" fontId="7" fillId="0" borderId="10" xfId="25" applyNumberFormat="1" applyFont="1" applyBorder="1" applyAlignment="1">
      <alignment horizontal="right"/>
      <protection/>
    </xf>
    <xf numFmtId="3" fontId="7" fillId="0" borderId="6" xfId="24" applyNumberFormat="1" applyFont="1" applyBorder="1" applyAlignment="1">
      <alignment horizontal="left" indent="2"/>
      <protection/>
    </xf>
    <xf numFmtId="164" fontId="7" fillId="0" borderId="6" xfId="24" applyNumberFormat="1" applyFont="1" applyBorder="1" applyAlignment="1">
      <alignment horizontal="right"/>
      <protection/>
    </xf>
    <xf numFmtId="164" fontId="7" fillId="0" borderId="9" xfId="25" applyNumberFormat="1" applyFont="1" applyBorder="1" applyAlignment="1">
      <alignment horizontal="right"/>
      <protection/>
    </xf>
    <xf numFmtId="164" fontId="7" fillId="0" borderId="10" xfId="25" applyNumberFormat="1" applyFont="1" applyBorder="1" applyAlignment="1">
      <alignment horizontal="right"/>
      <protection/>
    </xf>
    <xf numFmtId="3" fontId="7" fillId="0" borderId="6" xfId="24" applyNumberFormat="1" applyFont="1" applyBorder="1" applyAlignment="1">
      <alignment horizontal="left"/>
      <protection/>
    </xf>
    <xf numFmtId="4" fontId="7" fillId="0" borderId="6" xfId="24" applyNumberFormat="1" applyFont="1" applyBorder="1" applyAlignment="1">
      <alignment horizontal="right"/>
      <protection/>
    </xf>
    <xf numFmtId="4" fontId="7" fillId="0" borderId="9" xfId="25" applyNumberFormat="1" applyFont="1" applyBorder="1" applyAlignment="1">
      <alignment horizontal="right"/>
      <protection/>
    </xf>
    <xf numFmtId="4" fontId="7" fillId="0" borderId="10" xfId="25" applyNumberFormat="1" applyFont="1" applyBorder="1" applyAlignment="1">
      <alignment horizontal="right"/>
      <protection/>
    </xf>
    <xf numFmtId="0" fontId="8" fillId="0" borderId="6" xfId="25" applyFont="1" applyBorder="1" applyAlignment="1">
      <alignment/>
      <protection/>
    </xf>
    <xf numFmtId="3" fontId="8" fillId="0" borderId="0" xfId="25" applyNumberFormat="1" applyFont="1" applyBorder="1" applyAlignment="1">
      <alignment horizontal="right"/>
      <protection/>
    </xf>
    <xf numFmtId="0" fontId="7" fillId="0" borderId="6" xfId="25" applyFont="1" applyBorder="1" applyAlignment="1">
      <alignment horizontal="left" indent="1"/>
      <protection/>
    </xf>
    <xf numFmtId="3" fontId="7" fillId="0" borderId="6" xfId="25" applyNumberFormat="1" applyFont="1" applyBorder="1" applyAlignment="1">
      <alignment horizontal="right"/>
      <protection/>
    </xf>
    <xf numFmtId="0" fontId="7" fillId="0" borderId="6" xfId="25" applyFont="1" applyBorder="1" applyAlignment="1">
      <alignment horizontal="left" indent="2"/>
      <protection/>
    </xf>
    <xf numFmtId="3" fontId="7" fillId="0" borderId="0" xfId="25" applyNumberFormat="1" applyFont="1" applyBorder="1" applyAlignment="1">
      <alignment horizontal="right"/>
      <protection/>
    </xf>
    <xf numFmtId="4" fontId="7" fillId="0" borderId="6" xfId="24" applyNumberFormat="1" applyFont="1" applyBorder="1" applyAlignment="1">
      <alignment horizontal="left"/>
      <protection/>
    </xf>
    <xf numFmtId="4" fontId="7" fillId="0" borderId="6" xfId="24" applyNumberFormat="1" applyFont="1" applyBorder="1" applyAlignment="1">
      <alignment horizontal="left" indent="1"/>
      <protection/>
    </xf>
    <xf numFmtId="164" fontId="7" fillId="0" borderId="0" xfId="25" applyNumberFormat="1" applyFont="1" applyBorder="1" applyAlignment="1">
      <alignment horizontal="right"/>
      <protection/>
    </xf>
    <xf numFmtId="0" fontId="7" fillId="0" borderId="6" xfId="25" applyFont="1" applyBorder="1" applyAlignment="1">
      <alignment horizontal="left" indent="3"/>
      <protection/>
    </xf>
    <xf numFmtId="3" fontId="7" fillId="0" borderId="6" xfId="24" applyNumberFormat="1" applyFont="1" applyBorder="1" applyAlignment="1">
      <alignment horizontal="left" vertical="justify" indent="1"/>
      <protection/>
    </xf>
    <xf numFmtId="4" fontId="7" fillId="0" borderId="0" xfId="24" applyNumberFormat="1" applyFont="1" applyBorder="1" applyAlignment="1">
      <alignment horizontal="right"/>
      <protection/>
    </xf>
    <xf numFmtId="164" fontId="7" fillId="0" borderId="0" xfId="24" applyNumberFormat="1" applyFont="1" applyBorder="1" applyAlignment="1">
      <alignment horizontal="right"/>
      <protection/>
    </xf>
    <xf numFmtId="0" fontId="7" fillId="0" borderId="0" xfId="25" applyFont="1">
      <alignment vertical="top"/>
      <protection/>
    </xf>
    <xf numFmtId="0" fontId="9" fillId="0" borderId="0" xfId="25" applyFont="1">
      <alignment vertical="top"/>
      <protection/>
    </xf>
    <xf numFmtId="3" fontId="8" fillId="0" borderId="10" xfId="0" applyNumberFormat="1" applyFont="1" applyBorder="1" applyAlignment="1">
      <alignment horizontal="right"/>
    </xf>
    <xf numFmtId="3" fontId="8" fillId="0" borderId="9" xfId="25" applyNumberFormat="1" applyFont="1" applyBorder="1" applyAlignment="1">
      <alignment horizontal="right" vertical="center"/>
      <protection/>
    </xf>
    <xf numFmtId="3" fontId="7" fillId="0" borderId="9" xfId="0" applyNumberFormat="1" applyFont="1" applyBorder="1" applyAlignment="1">
      <alignment horizontal="right"/>
    </xf>
    <xf numFmtId="3" fontId="7" fillId="0" borderId="9" xfId="25" applyNumberFormat="1" applyFont="1" applyBorder="1" applyAlignment="1">
      <alignment horizontal="right" vertical="center"/>
      <protection/>
    </xf>
    <xf numFmtId="165" fontId="7" fillId="0" borderId="9" xfId="0" applyNumberFormat="1" applyFont="1" applyBorder="1" applyAlignment="1">
      <alignment horizontal="right"/>
    </xf>
    <xf numFmtId="165" fontId="7" fillId="0" borderId="9" xfId="25" applyNumberFormat="1" applyFont="1" applyBorder="1" applyAlignment="1">
      <alignment horizontal="right" vertical="center"/>
      <protection/>
    </xf>
    <xf numFmtId="165" fontId="7" fillId="0" borderId="10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165" fontId="7" fillId="0" borderId="10" xfId="0" applyNumberFormat="1" applyFont="1" applyBorder="1" applyAlignment="1">
      <alignment horizontal="right" vertical="justify"/>
    </xf>
    <xf numFmtId="165" fontId="7" fillId="0" borderId="6" xfId="25" applyNumberFormat="1" applyFont="1" applyBorder="1" applyAlignment="1">
      <alignment horizontal="right"/>
      <protection/>
    </xf>
    <xf numFmtId="165" fontId="7" fillId="0" borderId="9" xfId="25" applyNumberFormat="1" applyFont="1" applyBorder="1" applyAlignment="1">
      <alignment horizontal="right"/>
      <protection/>
    </xf>
    <xf numFmtId="2" fontId="7" fillId="0" borderId="6" xfId="25" applyNumberFormat="1" applyFont="1" applyBorder="1" applyAlignment="1">
      <alignment horizontal="right"/>
      <protection/>
    </xf>
    <xf numFmtId="2" fontId="7" fillId="0" borderId="9" xfId="25" applyNumberFormat="1" applyFont="1" applyBorder="1" applyAlignment="1">
      <alignment horizontal="right"/>
      <protection/>
    </xf>
    <xf numFmtId="2" fontId="7" fillId="0" borderId="0" xfId="25" applyNumberFormat="1" applyFont="1" applyBorder="1" applyAlignment="1">
      <alignment horizontal="right" wrapText="1"/>
      <protection/>
    </xf>
    <xf numFmtId="165" fontId="7" fillId="0" borderId="6" xfId="25" applyNumberFormat="1" applyFont="1" applyBorder="1" applyAlignment="1">
      <alignment horizontal="right" vertical="justify"/>
      <protection/>
    </xf>
    <xf numFmtId="165" fontId="7" fillId="0" borderId="9" xfId="25" applyNumberFormat="1" applyFont="1" applyBorder="1" applyAlignment="1">
      <alignment horizontal="right" vertical="justify"/>
      <protection/>
    </xf>
    <xf numFmtId="165" fontId="7" fillId="0" borderId="0" xfId="25" applyNumberFormat="1" applyFont="1" applyBorder="1" applyAlignment="1">
      <alignment horizontal="right" wrapText="1"/>
      <protection/>
    </xf>
    <xf numFmtId="165" fontId="7" fillId="0" borderId="6" xfId="0" applyNumberFormat="1" applyFont="1" applyBorder="1" applyAlignment="1">
      <alignment horizontal="right"/>
    </xf>
    <xf numFmtId="3" fontId="7" fillId="0" borderId="0" xfId="25" applyNumberFormat="1" applyFont="1" applyBorder="1" applyAlignment="1">
      <alignment horizontal="right" vertical="top"/>
      <protection/>
    </xf>
    <xf numFmtId="3" fontId="7" fillId="0" borderId="6" xfId="25" applyNumberFormat="1" applyFont="1" applyBorder="1" applyAlignment="1">
      <alignment horizontal="right" vertical="top"/>
      <protection/>
    </xf>
    <xf numFmtId="3" fontId="7" fillId="0" borderId="6" xfId="24" applyNumberFormat="1" applyFont="1" applyBorder="1" applyAlignment="1">
      <alignment horizontal="left" vertical="justify"/>
      <protection/>
    </xf>
    <xf numFmtId="0" fontId="7" fillId="0" borderId="6" xfId="25" applyFont="1" applyBorder="1" applyAlignment="1">
      <alignment/>
      <protection/>
    </xf>
    <xf numFmtId="0" fontId="7" fillId="0" borderId="6" xfId="25" applyFont="1" applyBorder="1" applyAlignment="1">
      <alignment horizontal="left"/>
      <protection/>
    </xf>
    <xf numFmtId="0" fontId="7" fillId="0" borderId="6" xfId="25" applyFont="1" applyBorder="1" applyAlignment="1">
      <alignment wrapText="1"/>
      <protection/>
    </xf>
    <xf numFmtId="0" fontId="7" fillId="0" borderId="6" xfId="24" applyFont="1" applyBorder="1" applyAlignment="1">
      <alignment horizontal="left"/>
      <protection/>
    </xf>
    <xf numFmtId="0" fontId="7" fillId="0" borderId="6" xfId="24" applyFont="1" applyBorder="1" applyAlignment="1">
      <alignment horizontal="left" indent="1"/>
      <protection/>
    </xf>
    <xf numFmtId="0" fontId="7" fillId="0" borderId="6" xfId="25" applyFont="1" applyBorder="1" applyAlignment="1">
      <alignment horizontal="left" vertical="top" indent="1"/>
      <protection/>
    </xf>
    <xf numFmtId="3" fontId="8" fillId="0" borderId="8" xfId="25" applyNumberFormat="1" applyFont="1" applyBorder="1" applyAlignment="1">
      <alignment horizontal="right" vertical="center"/>
      <protection/>
    </xf>
    <xf numFmtId="3" fontId="8" fillId="0" borderId="10" xfId="25" applyNumberFormat="1" applyFont="1" applyBorder="1" applyAlignment="1">
      <alignment horizontal="right" vertical="center"/>
      <protection/>
    </xf>
    <xf numFmtId="3" fontId="7" fillId="0" borderId="10" xfId="25" applyNumberFormat="1" applyFont="1" applyBorder="1" applyAlignment="1">
      <alignment horizontal="right" vertical="center"/>
      <protection/>
    </xf>
    <xf numFmtId="165" fontId="7" fillId="0" borderId="10" xfId="25" applyNumberFormat="1" applyFont="1" applyBorder="1" applyAlignment="1">
      <alignment horizontal="right" vertical="center"/>
      <protection/>
    </xf>
    <xf numFmtId="165" fontId="7" fillId="0" borderId="11" xfId="25" applyNumberFormat="1" applyFont="1" applyBorder="1" applyAlignment="1">
      <alignment horizontal="right" vertical="center"/>
      <protection/>
    </xf>
    <xf numFmtId="165" fontId="7" fillId="0" borderId="10" xfId="25" applyNumberFormat="1" applyFont="1" applyBorder="1" applyAlignment="1">
      <alignment horizontal="right"/>
      <protection/>
    </xf>
    <xf numFmtId="0" fontId="7" fillId="0" borderId="10" xfId="25" applyFont="1" applyBorder="1" applyAlignment="1">
      <alignment horizontal="right"/>
      <protection/>
    </xf>
    <xf numFmtId="3" fontId="7" fillId="0" borderId="11" xfId="25" applyNumberFormat="1" applyFont="1" applyBorder="1" applyAlignment="1">
      <alignment horizontal="right"/>
      <protection/>
    </xf>
    <xf numFmtId="0" fontId="9" fillId="0" borderId="0" xfId="25" applyFont="1" applyAlignment="1">
      <alignment horizontal="left" vertical="justify"/>
      <protection/>
    </xf>
    <xf numFmtId="0" fontId="7" fillId="0" borderId="12" xfId="25" applyFont="1" applyBorder="1" applyAlignment="1">
      <alignment horizontal="center"/>
      <protection/>
    </xf>
    <xf numFmtId="0" fontId="7" fillId="0" borderId="13" xfId="25" applyFont="1" applyBorder="1" applyAlignment="1">
      <alignment horizontal="center"/>
      <protection/>
    </xf>
    <xf numFmtId="0" fontId="7" fillId="0" borderId="14" xfId="25" applyFont="1" applyBorder="1" applyAlignment="1">
      <alignment horizontal="center"/>
      <protection/>
    </xf>
    <xf numFmtId="0" fontId="7" fillId="0" borderId="15" xfId="25" applyFont="1" applyBorder="1" applyAlignment="1">
      <alignment horizontal="center"/>
      <protection/>
    </xf>
    <xf numFmtId="0" fontId="7" fillId="0" borderId="14" xfId="25" applyFont="1" applyBorder="1" applyAlignment="1">
      <alignment horizontal="center"/>
      <protection/>
    </xf>
    <xf numFmtId="0" fontId="7" fillId="0" borderId="15" xfId="25" applyFont="1" applyBorder="1" applyAlignment="1">
      <alignment horizontal="center"/>
      <protection/>
    </xf>
    <xf numFmtId="0" fontId="7" fillId="0" borderId="16" xfId="25" applyFont="1" applyBorder="1" applyAlignment="1">
      <alignment horizontal="center" vertical="center"/>
      <protection/>
    </xf>
    <xf numFmtId="0" fontId="7" fillId="0" borderId="17" xfId="25" applyFont="1" applyBorder="1" applyAlignment="1">
      <alignment horizontal="center" vertical="center"/>
      <protection/>
    </xf>
    <xf numFmtId="0" fontId="7" fillId="0" borderId="16" xfId="25" applyFont="1" applyBorder="1" applyAlignment="1">
      <alignment horizontal="center"/>
      <protection/>
    </xf>
    <xf numFmtId="0" fontId="7" fillId="0" borderId="17" xfId="25" applyFont="1" applyBorder="1" applyAlignment="1">
      <alignment horizontal="center"/>
      <protection/>
    </xf>
  </cellXfs>
  <cellStyles count="17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normální_sldb obyvatelstvo" xfId="25"/>
    <cellStyle name="Pevný" xfId="26"/>
    <cellStyle name="Percent" xfId="27"/>
    <cellStyle name="Followed Hyperlink" xfId="28"/>
    <cellStyle name="Záhlaví 1" xfId="29"/>
    <cellStyle name="Záhlaví 2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workbookViewId="0" topLeftCell="A1">
      <selection activeCell="H7" sqref="H7"/>
    </sheetView>
  </sheetViews>
  <sheetFormatPr defaultColWidth="9.140625" defaultRowHeight="12.75"/>
  <cols>
    <col min="1" max="1" width="41.28125" style="2" customWidth="1"/>
    <col min="2" max="6" width="9.00390625" style="2" customWidth="1"/>
    <col min="7" max="16384" width="10.28125" style="2" customWidth="1"/>
  </cols>
  <sheetData>
    <row r="1" spans="1:2" ht="16.5" customHeight="1">
      <c r="A1" s="1" t="s">
        <v>85</v>
      </c>
      <c r="B1" s="1"/>
    </row>
    <row r="2" spans="1:2" ht="16.5" customHeight="1">
      <c r="A2" s="3" t="s">
        <v>0</v>
      </c>
      <c r="B2" s="1"/>
    </row>
    <row r="3" spans="1:2" ht="12.75" customHeight="1" thickBot="1">
      <c r="A3" s="4"/>
      <c r="B3" s="4"/>
    </row>
    <row r="4" spans="1:9" ht="12.75" customHeight="1">
      <c r="A4" s="84"/>
      <c r="B4" s="86" t="s">
        <v>1</v>
      </c>
      <c r="C4" s="87"/>
      <c r="D4" s="87"/>
      <c r="E4" s="87"/>
      <c r="F4" s="87"/>
      <c r="I4" s="5"/>
    </row>
    <row r="5" spans="1:9" ht="12.75" customHeight="1" thickBot="1">
      <c r="A5" s="85"/>
      <c r="B5" s="6">
        <v>1961</v>
      </c>
      <c r="C5" s="7">
        <v>1970</v>
      </c>
      <c r="D5" s="7">
        <v>1980</v>
      </c>
      <c r="E5" s="7">
        <v>1991</v>
      </c>
      <c r="F5" s="8">
        <v>2001</v>
      </c>
      <c r="I5" s="5"/>
    </row>
    <row r="6" spans="1:9" ht="12.75" customHeight="1">
      <c r="A6" s="9"/>
      <c r="B6" s="88" t="s">
        <v>2</v>
      </c>
      <c r="C6" s="89"/>
      <c r="D6" s="89"/>
      <c r="E6" s="89"/>
      <c r="F6" s="89"/>
      <c r="I6" s="5"/>
    </row>
    <row r="7" spans="1:9" ht="12.75" customHeight="1">
      <c r="A7" s="17" t="s">
        <v>3</v>
      </c>
      <c r="B7" s="48">
        <v>106864</v>
      </c>
      <c r="C7" s="49">
        <v>106700</v>
      </c>
      <c r="D7" s="49">
        <v>106700</v>
      </c>
      <c r="E7" s="49">
        <v>105930</v>
      </c>
      <c r="F7" s="75">
        <v>105776</v>
      </c>
      <c r="I7" s="5"/>
    </row>
    <row r="8" spans="1:9" ht="12.75" customHeight="1">
      <c r="A8" s="17" t="s">
        <v>4</v>
      </c>
      <c r="B8" s="48">
        <v>172</v>
      </c>
      <c r="C8" s="49">
        <v>158</v>
      </c>
      <c r="D8" s="49">
        <v>72</v>
      </c>
      <c r="E8" s="49">
        <v>114</v>
      </c>
      <c r="F8" s="76">
        <v>123</v>
      </c>
      <c r="I8" s="5"/>
    </row>
    <row r="9" spans="1:6" ht="11.25" customHeight="1">
      <c r="A9" s="21" t="s">
        <v>5</v>
      </c>
      <c r="B9" s="50">
        <v>5</v>
      </c>
      <c r="C9" s="51">
        <v>5</v>
      </c>
      <c r="D9" s="51">
        <v>5</v>
      </c>
      <c r="E9" s="51">
        <v>5</v>
      </c>
      <c r="F9" s="77">
        <v>8</v>
      </c>
    </row>
    <row r="10" spans="1:6" ht="11.25" customHeight="1">
      <c r="A10" s="21" t="s">
        <v>6</v>
      </c>
      <c r="B10" s="52">
        <f>51968/B20*100</f>
        <v>48.478064161046284</v>
      </c>
      <c r="C10" s="53">
        <f>56941/C20*100</f>
        <v>53.478281286687015</v>
      </c>
      <c r="D10" s="53">
        <f>69697/D20*100</f>
        <v>61.0819953726425</v>
      </c>
      <c r="E10" s="53">
        <f>72395/E20*100</f>
        <v>64.82882753803584</v>
      </c>
      <c r="F10" s="78">
        <v>67.8</v>
      </c>
    </row>
    <row r="11" spans="1:6" ht="11.25" customHeight="1">
      <c r="A11" s="29" t="s">
        <v>7</v>
      </c>
      <c r="B11" s="52"/>
      <c r="C11" s="53"/>
      <c r="D11" s="53"/>
      <c r="E11" s="53"/>
      <c r="F11" s="78"/>
    </row>
    <row r="12" spans="1:6" ht="11.25" customHeight="1">
      <c r="A12" s="21" t="s">
        <v>8</v>
      </c>
      <c r="B12" s="52">
        <f>6803/B20*100</f>
        <v>6.346141288631424</v>
      </c>
      <c r="C12" s="53">
        <f>7477/C20*100</f>
        <v>7.022305705564687</v>
      </c>
      <c r="D12" s="53">
        <f>1126/D20*100</f>
        <v>0.9868190422772208</v>
      </c>
      <c r="E12" s="53">
        <f>5084/E20*100</f>
        <v>4.552659150540427</v>
      </c>
      <c r="F12" s="78">
        <v>5.5</v>
      </c>
    </row>
    <row r="13" spans="1:6" ht="11.25" customHeight="1">
      <c r="A13" s="21" t="s">
        <v>9</v>
      </c>
      <c r="B13" s="52">
        <f>46384/B20*100</f>
        <v>43.26906034571218</v>
      </c>
      <c r="C13" s="53">
        <f>39032/C20*100</f>
        <v>36.658370509509275</v>
      </c>
      <c r="D13" s="53">
        <f>28460/D20*100</f>
        <v>24.942158031269717</v>
      </c>
      <c r="E13" s="53">
        <f>26382/E20*100</f>
        <v>23.624754860259152</v>
      </c>
      <c r="F13" s="78">
        <v>23.1</v>
      </c>
    </row>
    <row r="14" spans="1:6" ht="11.25" customHeight="1">
      <c r="A14" s="21" t="s">
        <v>10</v>
      </c>
      <c r="B14" s="52">
        <f>28556/B20*100</f>
        <v>26.638308193173444</v>
      </c>
      <c r="C14" s="53">
        <f>24152/C20*100</f>
        <v>22.683258980981453</v>
      </c>
      <c r="D14" s="53">
        <f>24419/D20*100</f>
        <v>21.400652036738414</v>
      </c>
      <c r="E14" s="53">
        <f>15517/E20*100</f>
        <v>13.895281675636467</v>
      </c>
      <c r="F14" s="78">
        <v>19.8</v>
      </c>
    </row>
    <row r="15" spans="1:6" ht="11.25" customHeight="1">
      <c r="A15" s="21" t="s">
        <v>11</v>
      </c>
      <c r="B15" s="54">
        <f>25456/B20*100</f>
        <v>23.746490172482954</v>
      </c>
      <c r="C15" s="53">
        <f>35814/C20*100</f>
        <v>33.636064803944585</v>
      </c>
      <c r="D15" s="53">
        <f>60099/D20*100</f>
        <v>52.67037088971465</v>
      </c>
      <c r="E15" s="53">
        <f>64688/E20*100</f>
        <v>57.92730431356395</v>
      </c>
      <c r="F15" s="78">
        <v>51.6</v>
      </c>
    </row>
    <row r="16" spans="1:6" s="10" customFormat="1" ht="12.75" customHeight="1">
      <c r="A16" s="17" t="s">
        <v>12</v>
      </c>
      <c r="B16" s="55">
        <v>261</v>
      </c>
      <c r="C16" s="49">
        <v>260</v>
      </c>
      <c r="D16" s="49">
        <v>266</v>
      </c>
      <c r="E16" s="49">
        <v>266</v>
      </c>
      <c r="F16" s="76">
        <v>26.8</v>
      </c>
    </row>
    <row r="17" spans="1:6" s="10" customFormat="1" ht="12.75" customHeight="1">
      <c r="A17" s="17" t="s">
        <v>13</v>
      </c>
      <c r="B17" s="55" t="s">
        <v>14</v>
      </c>
      <c r="C17" s="49">
        <v>282</v>
      </c>
      <c r="D17" s="49">
        <v>325</v>
      </c>
      <c r="E17" s="49">
        <v>372</v>
      </c>
      <c r="F17" s="76">
        <v>369</v>
      </c>
    </row>
    <row r="18" spans="1:6" ht="11.25" customHeight="1">
      <c r="A18" s="68" t="s">
        <v>15</v>
      </c>
      <c r="B18" s="56">
        <v>100.8</v>
      </c>
      <c r="C18" s="53">
        <v>99.8</v>
      </c>
      <c r="D18" s="53">
        <v>106.9</v>
      </c>
      <c r="E18" s="53">
        <v>105.4</v>
      </c>
      <c r="F18" s="79">
        <v>108.1</v>
      </c>
    </row>
    <row r="19" spans="1:6" ht="11.25" customHeight="1">
      <c r="A19" s="11"/>
      <c r="B19" s="90" t="s">
        <v>16</v>
      </c>
      <c r="C19" s="91"/>
      <c r="D19" s="91"/>
      <c r="E19" s="91"/>
      <c r="F19" s="91"/>
    </row>
    <row r="20" spans="1:6" s="10" customFormat="1" ht="12.75" customHeight="1">
      <c r="A20" s="33" t="s">
        <v>17</v>
      </c>
      <c r="B20" s="34">
        <v>107199</v>
      </c>
      <c r="C20" s="19">
        <v>106475</v>
      </c>
      <c r="D20" s="19">
        <v>114104</v>
      </c>
      <c r="E20" s="19">
        <v>111671</v>
      </c>
      <c r="F20" s="16">
        <v>114325</v>
      </c>
    </row>
    <row r="21" spans="1:6" ht="11.25" customHeight="1">
      <c r="A21" s="35" t="s">
        <v>18</v>
      </c>
      <c r="B21" s="36">
        <v>51737</v>
      </c>
      <c r="C21" s="23">
        <v>51307</v>
      </c>
      <c r="D21" s="23">
        <v>55235</v>
      </c>
      <c r="E21" s="23">
        <v>54221</v>
      </c>
      <c r="F21" s="24">
        <v>56381</v>
      </c>
    </row>
    <row r="22" spans="1:6" ht="11.25" customHeight="1">
      <c r="A22" s="35" t="s">
        <v>19</v>
      </c>
      <c r="B22" s="36">
        <v>55462</v>
      </c>
      <c r="C22" s="23">
        <v>55168</v>
      </c>
      <c r="D22" s="23">
        <v>58869</v>
      </c>
      <c r="E22" s="23">
        <v>57450</v>
      </c>
      <c r="F22" s="24">
        <v>57944</v>
      </c>
    </row>
    <row r="23" spans="1:6" ht="11.25" customHeight="1">
      <c r="A23" s="69" t="s">
        <v>20</v>
      </c>
      <c r="B23" s="23"/>
      <c r="C23" s="36"/>
      <c r="D23" s="36"/>
      <c r="E23" s="36"/>
      <c r="F23" s="24"/>
    </row>
    <row r="24" spans="1:6" ht="11.25" customHeight="1">
      <c r="A24" s="35" t="s">
        <v>21</v>
      </c>
      <c r="B24" s="57">
        <f>24878/B20*100</f>
        <v>23.207306038302598</v>
      </c>
      <c r="C24" s="58">
        <f>21023/C20*100</f>
        <v>19.74454097205917</v>
      </c>
      <c r="D24" s="58">
        <f>27256/D20*100</f>
        <v>23.886980298674892</v>
      </c>
      <c r="E24" s="58">
        <f>23718/E20*100</f>
        <v>21.239175793178173</v>
      </c>
      <c r="F24" s="80">
        <v>16</v>
      </c>
    </row>
    <row r="25" spans="1:6" ht="11.25" customHeight="1">
      <c r="A25" s="35" t="s">
        <v>22</v>
      </c>
      <c r="B25" s="57">
        <f>62283/B20*100</f>
        <v>58.10035541376318</v>
      </c>
      <c r="C25" s="58">
        <f>62250/C20*100</f>
        <v>58.46442826954684</v>
      </c>
      <c r="D25" s="58">
        <f>66508/D20*100</f>
        <v>58.28717661081119</v>
      </c>
      <c r="E25" s="58">
        <f>67716/E20*100</f>
        <v>60.63884088080164</v>
      </c>
      <c r="F25" s="80">
        <v>66.3</v>
      </c>
    </row>
    <row r="26" spans="1:6" ht="11.25" customHeight="1">
      <c r="A26" s="35" t="s">
        <v>23</v>
      </c>
      <c r="B26" s="57">
        <f>20038/B20*100</f>
        <v>18.692338547934213</v>
      </c>
      <c r="C26" s="58">
        <f>23202/C20*100</f>
        <v>21.79103075839399</v>
      </c>
      <c r="D26" s="58">
        <f>20340/D20*100</f>
        <v>17.825843090513917</v>
      </c>
      <c r="E26" s="58">
        <f>20237/E20*100</f>
        <v>18.12198332602018</v>
      </c>
      <c r="F26" s="80">
        <v>17.7</v>
      </c>
    </row>
    <row r="27" spans="1:6" ht="11.25" customHeight="1">
      <c r="A27" s="70" t="s">
        <v>24</v>
      </c>
      <c r="B27" s="57">
        <v>37.3</v>
      </c>
      <c r="C27" s="58">
        <v>36.3</v>
      </c>
      <c r="D27" s="58">
        <v>35.5</v>
      </c>
      <c r="E27" s="58">
        <v>36.4</v>
      </c>
      <c r="F27" s="80">
        <v>38.5</v>
      </c>
    </row>
    <row r="28" spans="1:6" ht="11.25" customHeight="1">
      <c r="A28" s="71" t="s">
        <v>25</v>
      </c>
      <c r="B28" s="59"/>
      <c r="C28" s="60"/>
      <c r="D28" s="58"/>
      <c r="E28" s="58"/>
      <c r="F28" s="80"/>
    </row>
    <row r="29" spans="1:8" ht="11.25" customHeight="1">
      <c r="A29" s="35" t="s">
        <v>26</v>
      </c>
      <c r="B29" s="61">
        <f>103862/B20*100</f>
        <v>96.88709782740511</v>
      </c>
      <c r="C29" s="60">
        <f>103012/C20*100</f>
        <v>96.74759333176802</v>
      </c>
      <c r="D29" s="60">
        <f>109529/D20*100</f>
        <v>95.99049989483278</v>
      </c>
      <c r="E29" s="60">
        <f>107283/E20*100</f>
        <v>96.07060024536361</v>
      </c>
      <c r="F29" s="81">
        <v>94.8</v>
      </c>
      <c r="H29" s="12"/>
    </row>
    <row r="30" spans="1:6" ht="11.25" customHeight="1">
      <c r="A30" s="35" t="s">
        <v>27</v>
      </c>
      <c r="B30" s="58" t="s">
        <v>28</v>
      </c>
      <c r="C30" s="58" t="s">
        <v>28</v>
      </c>
      <c r="D30" s="58" t="s">
        <v>28</v>
      </c>
      <c r="E30" s="58">
        <f>252/E20*100</f>
        <v>0.2256628847238764</v>
      </c>
      <c r="F30" s="80">
        <v>0.1</v>
      </c>
    </row>
    <row r="31" spans="1:6" ht="11.25" customHeight="1">
      <c r="A31" s="35" t="s">
        <v>29</v>
      </c>
      <c r="B31" s="58" t="s">
        <v>28</v>
      </c>
      <c r="C31" s="58" t="s">
        <v>28</v>
      </c>
      <c r="D31" s="58" t="s">
        <v>28</v>
      </c>
      <c r="E31" s="58">
        <f>8/E20*100</f>
        <v>0.007163901102345282</v>
      </c>
      <c r="F31" s="80">
        <v>0</v>
      </c>
    </row>
    <row r="32" spans="1:6" ht="11.25" customHeight="1">
      <c r="A32" s="35" t="s">
        <v>30</v>
      </c>
      <c r="B32" s="57">
        <f>2210/B20*100</f>
        <v>2.0615863953954796</v>
      </c>
      <c r="C32" s="58">
        <f>2538/C20*100</f>
        <v>2.3836581357126083</v>
      </c>
      <c r="D32" s="58">
        <f>3400/D20*100</f>
        <v>2.9797377830750893</v>
      </c>
      <c r="E32" s="58">
        <f>2673/E20*100</f>
        <v>2.3936384558211175</v>
      </c>
      <c r="F32" s="80">
        <v>1.8</v>
      </c>
    </row>
    <row r="33" spans="1:6" ht="11.25" customHeight="1">
      <c r="A33" s="35" t="s">
        <v>31</v>
      </c>
      <c r="B33" s="57">
        <f>38/B20*100</f>
        <v>0.03544809186652861</v>
      </c>
      <c r="C33" s="58">
        <f>56/C20*100</f>
        <v>0.052594505752524064</v>
      </c>
      <c r="D33" s="58">
        <f>215/D20*100</f>
        <v>0.1884245951062189</v>
      </c>
      <c r="E33" s="58">
        <f>230/E20*100</f>
        <v>0.20596215669242685</v>
      </c>
      <c r="F33" s="80">
        <v>0.8</v>
      </c>
    </row>
    <row r="34" spans="1:6" ht="11.25" customHeight="1">
      <c r="A34" s="35" t="s">
        <v>32</v>
      </c>
      <c r="B34" s="57">
        <f>271/B20*100</f>
        <v>0.25280086567971716</v>
      </c>
      <c r="C34" s="58">
        <f>205/C20*100</f>
        <v>0.19253345855834703</v>
      </c>
      <c r="D34" s="58">
        <f>146/D20*100</f>
        <v>0.12795344597910677</v>
      </c>
      <c r="E34" s="58">
        <f>131/E20*100</f>
        <v>0.117308880550904</v>
      </c>
      <c r="F34" s="80">
        <v>0.1</v>
      </c>
    </row>
    <row r="35" spans="1:6" ht="11.25" customHeight="1">
      <c r="A35" s="35" t="s">
        <v>33</v>
      </c>
      <c r="B35" s="58" t="s">
        <v>34</v>
      </c>
      <c r="C35" s="58" t="s">
        <v>34</v>
      </c>
      <c r="D35" s="58" t="s">
        <v>34</v>
      </c>
      <c r="E35" s="58">
        <f>321/E20*100</f>
        <v>0.2874515317316044</v>
      </c>
      <c r="F35" s="80">
        <v>0.2</v>
      </c>
    </row>
    <row r="36" spans="1:6" ht="11.25" customHeight="1">
      <c r="A36" s="71" t="s">
        <v>35</v>
      </c>
      <c r="B36" s="62"/>
      <c r="C36" s="63"/>
      <c r="D36" s="63"/>
      <c r="E36" s="58"/>
      <c r="F36" s="80"/>
    </row>
    <row r="37" spans="1:6" ht="11.25" customHeight="1">
      <c r="A37" s="35" t="s">
        <v>36</v>
      </c>
      <c r="B37" s="64" t="s">
        <v>14</v>
      </c>
      <c r="C37" s="58" t="s">
        <v>14</v>
      </c>
      <c r="D37" s="58" t="s">
        <v>14</v>
      </c>
      <c r="E37" s="58">
        <f>32919/E20*100</f>
        <v>29.47855754851304</v>
      </c>
      <c r="F37" s="80">
        <v>18.8</v>
      </c>
    </row>
    <row r="38" spans="1:6" ht="11.25" customHeight="1">
      <c r="A38" s="35" t="s">
        <v>37</v>
      </c>
      <c r="B38" s="57" t="s">
        <v>14</v>
      </c>
      <c r="C38" s="58" t="s">
        <v>14</v>
      </c>
      <c r="D38" s="58" t="s">
        <v>14</v>
      </c>
      <c r="E38" s="58">
        <f>57182/E20*100</f>
        <v>51.205774104288494</v>
      </c>
      <c r="F38" s="80">
        <v>74.6</v>
      </c>
    </row>
    <row r="39" spans="1:6" ht="11.25" customHeight="1">
      <c r="A39" s="35" t="s">
        <v>38</v>
      </c>
      <c r="B39" s="57" t="s">
        <v>14</v>
      </c>
      <c r="C39" s="58" t="s">
        <v>14</v>
      </c>
      <c r="D39" s="58" t="s">
        <v>14</v>
      </c>
      <c r="E39" s="58">
        <f>21570/E20*100</f>
        <v>19.315668347198468</v>
      </c>
      <c r="F39" s="80">
        <v>6.5</v>
      </c>
    </row>
    <row r="40" spans="1:6" ht="11.25" customHeight="1">
      <c r="A40" s="72" t="s">
        <v>39</v>
      </c>
      <c r="B40" s="57"/>
      <c r="C40" s="58"/>
      <c r="D40" s="58"/>
      <c r="E40" s="58"/>
      <c r="F40" s="80"/>
    </row>
    <row r="41" spans="1:6" ht="11.25" customHeight="1">
      <c r="A41" s="73" t="s">
        <v>40</v>
      </c>
      <c r="B41" s="65">
        <f>67095/82321*100</f>
        <v>81.50411195199281</v>
      </c>
      <c r="C41" s="58">
        <f>46449/85452*100</f>
        <v>54.35683190563123</v>
      </c>
      <c r="D41" s="58">
        <f>38918/86848*100</f>
        <v>44.81162490788504</v>
      </c>
      <c r="E41" s="58">
        <f>30267/87953*100</f>
        <v>34.41269769081214</v>
      </c>
      <c r="F41" s="80">
        <v>22.9</v>
      </c>
    </row>
    <row r="42" spans="1:6" ht="11.25" customHeight="1">
      <c r="A42" s="73" t="s">
        <v>41</v>
      </c>
      <c r="B42" s="65">
        <f>6805/82321*100</f>
        <v>8.266420475941741</v>
      </c>
      <c r="C42" s="58">
        <f>26283/85452*100</f>
        <v>30.75761831203483</v>
      </c>
      <c r="D42" s="58">
        <f>30936/86848*100</f>
        <v>35.62085482682388</v>
      </c>
      <c r="E42" s="58">
        <f>33822/87953*100</f>
        <v>38.45462917694678</v>
      </c>
      <c r="F42" s="80">
        <v>41.3</v>
      </c>
    </row>
    <row r="43" spans="1:6" ht="11.25" customHeight="1">
      <c r="A43" s="73" t="s">
        <v>42</v>
      </c>
      <c r="B43" s="65">
        <f>6474/82321*100</f>
        <v>7.864335953158975</v>
      </c>
      <c r="C43" s="58">
        <f>10352/85452*100</f>
        <v>12.114403407761081</v>
      </c>
      <c r="D43" s="58">
        <f>13794/86848*100</f>
        <v>15.88292188651437</v>
      </c>
      <c r="E43" s="58">
        <f>19128/87953*100</f>
        <v>21.747979034256932</v>
      </c>
      <c r="F43" s="80">
        <v>27.8</v>
      </c>
    </row>
    <row r="44" spans="1:6" ht="11.25" customHeight="1">
      <c r="A44" s="73" t="s">
        <v>43</v>
      </c>
      <c r="B44" s="65">
        <f>1018/82321*100</f>
        <v>1.2366224900086247</v>
      </c>
      <c r="C44" s="58">
        <f>1641/85452*100</f>
        <v>1.9203763516360062</v>
      </c>
      <c r="D44" s="58">
        <f>2653/86848*100</f>
        <v>3.054762343404569</v>
      </c>
      <c r="E44" s="58">
        <f>4054/87953*100</f>
        <v>4.609279956340318</v>
      </c>
      <c r="F44" s="80">
        <v>6.4</v>
      </c>
    </row>
    <row r="45" spans="1:6" s="10" customFormat="1" ht="16.5" customHeight="1">
      <c r="A45" s="33" t="s">
        <v>44</v>
      </c>
      <c r="B45" s="34">
        <v>53900</v>
      </c>
      <c r="C45" s="19">
        <v>54016</v>
      </c>
      <c r="D45" s="19">
        <v>58636</v>
      </c>
      <c r="E45" s="19">
        <v>58646</v>
      </c>
      <c r="F45" s="20">
        <v>61621</v>
      </c>
    </row>
    <row r="46" spans="1:6" ht="11.25" customHeight="1">
      <c r="A46" s="74" t="s">
        <v>45</v>
      </c>
      <c r="B46" s="66" t="s">
        <v>14</v>
      </c>
      <c r="C46" s="23">
        <v>29108</v>
      </c>
      <c r="D46" s="23">
        <v>31193</v>
      </c>
      <c r="E46" s="23">
        <v>30761</v>
      </c>
      <c r="F46" s="24">
        <v>34222</v>
      </c>
    </row>
    <row r="47" spans="1:6" ht="11.25" customHeight="1">
      <c r="A47" s="37" t="s">
        <v>46</v>
      </c>
      <c r="B47" s="66" t="s">
        <v>14</v>
      </c>
      <c r="C47" s="23">
        <v>2291</v>
      </c>
      <c r="D47" s="23">
        <v>2689</v>
      </c>
      <c r="E47" s="23">
        <v>1699</v>
      </c>
      <c r="F47" s="24">
        <v>968</v>
      </c>
    </row>
    <row r="48" spans="1:6" ht="11.25" customHeight="1">
      <c r="A48" s="74" t="s">
        <v>19</v>
      </c>
      <c r="B48" s="67" t="s">
        <v>14</v>
      </c>
      <c r="C48" s="23">
        <v>24908</v>
      </c>
      <c r="D48" s="23">
        <v>27443</v>
      </c>
      <c r="E48" s="23">
        <v>27885</v>
      </c>
      <c r="F48" s="24">
        <v>27399</v>
      </c>
    </row>
    <row r="49" spans="1:6" ht="11.25" customHeight="1">
      <c r="A49" s="37" t="s">
        <v>46</v>
      </c>
      <c r="B49" s="36" t="s">
        <v>14</v>
      </c>
      <c r="C49" s="23">
        <v>3378</v>
      </c>
      <c r="D49" s="23">
        <v>3358</v>
      </c>
      <c r="E49" s="23">
        <v>1896</v>
      </c>
      <c r="F49" s="82">
        <v>1204</v>
      </c>
    </row>
    <row r="50" spans="1:6" ht="11.25" customHeight="1">
      <c r="A50" s="13"/>
      <c r="B50" s="92" t="s">
        <v>47</v>
      </c>
      <c r="C50" s="93"/>
      <c r="D50" s="93"/>
      <c r="E50" s="93"/>
      <c r="F50" s="93"/>
    </row>
    <row r="51" spans="1:6" ht="11.25" customHeight="1">
      <c r="A51" s="14" t="s">
        <v>48</v>
      </c>
      <c r="B51" s="15">
        <v>33484</v>
      </c>
      <c r="C51" s="15">
        <v>35362</v>
      </c>
      <c r="D51" s="15">
        <v>39416</v>
      </c>
      <c r="E51" s="15">
        <v>40295</v>
      </c>
      <c r="F51" s="16">
        <v>42153</v>
      </c>
    </row>
    <row r="52" spans="1:6" ht="11.25" customHeight="1">
      <c r="A52" s="17" t="s">
        <v>49</v>
      </c>
      <c r="B52" s="18" t="s">
        <v>14</v>
      </c>
      <c r="C52" s="19">
        <v>36231</v>
      </c>
      <c r="D52" s="19">
        <v>41874</v>
      </c>
      <c r="E52" s="19">
        <v>43240</v>
      </c>
      <c r="F52" s="20">
        <v>46673</v>
      </c>
    </row>
    <row r="53" spans="1:6" ht="11.25" customHeight="1">
      <c r="A53" s="17" t="s">
        <v>50</v>
      </c>
      <c r="B53" s="18">
        <v>37803</v>
      </c>
      <c r="C53" s="19">
        <v>39233</v>
      </c>
      <c r="D53" s="19">
        <v>43154</v>
      </c>
      <c r="E53" s="19">
        <v>43720</v>
      </c>
      <c r="F53" s="20">
        <v>47217</v>
      </c>
    </row>
    <row r="54" spans="1:6" ht="11.25" customHeight="1">
      <c r="A54" s="21" t="s">
        <v>51</v>
      </c>
      <c r="B54" s="22"/>
      <c r="C54" s="23"/>
      <c r="D54" s="23"/>
      <c r="E54" s="23"/>
      <c r="F54" s="24"/>
    </row>
    <row r="55" spans="1:6" ht="11.25" customHeight="1">
      <c r="A55" s="25" t="s">
        <v>52</v>
      </c>
      <c r="B55" s="26">
        <v>33.3</v>
      </c>
      <c r="C55" s="27">
        <f>12279/C53*100</f>
        <v>31.29763209542987</v>
      </c>
      <c r="D55" s="27">
        <f>14302/D53*100</f>
        <v>33.141771330583495</v>
      </c>
      <c r="E55" s="27">
        <f>15535/E53*100</f>
        <v>35.532936870997254</v>
      </c>
      <c r="F55" s="28">
        <v>25.8</v>
      </c>
    </row>
    <row r="56" spans="1:6" ht="11.25" customHeight="1">
      <c r="A56" s="25" t="s">
        <v>53</v>
      </c>
      <c r="B56" s="26">
        <v>40.1</v>
      </c>
      <c r="C56" s="27">
        <f>15373/C53*100</f>
        <v>39.18385033007927</v>
      </c>
      <c r="D56" s="27">
        <f>14719/D53*100</f>
        <v>34.10807804606757</v>
      </c>
      <c r="E56" s="27">
        <f>12203/E53*100</f>
        <v>27.91171088746569</v>
      </c>
      <c r="F56" s="28">
        <v>30.5</v>
      </c>
    </row>
    <row r="57" spans="1:6" ht="11.25" customHeight="1">
      <c r="A57" s="25" t="s">
        <v>54</v>
      </c>
      <c r="B57" s="26">
        <v>2</v>
      </c>
      <c r="C57" s="27">
        <f>1063/C53*100</f>
        <v>2.7094537761578263</v>
      </c>
      <c r="D57" s="27">
        <f>1380/D53*100</f>
        <v>3.1978495620336473</v>
      </c>
      <c r="E57" s="27">
        <f>2321/E53*100</f>
        <v>5.308783165599268</v>
      </c>
      <c r="F57" s="28">
        <v>7.6</v>
      </c>
    </row>
    <row r="58" spans="1:6" ht="11.25">
      <c r="A58" s="25" t="s">
        <v>55</v>
      </c>
      <c r="B58" s="26">
        <v>5.1</v>
      </c>
      <c r="C58" s="27">
        <f>1983/C53*100</f>
        <v>5.054418474243621</v>
      </c>
      <c r="D58" s="27">
        <f>1734/D53*100</f>
        <v>4.018167493164017</v>
      </c>
      <c r="E58" s="27">
        <f>1648/E53*100</f>
        <v>3.7694419030192132</v>
      </c>
      <c r="F58" s="28">
        <v>5</v>
      </c>
    </row>
    <row r="59" spans="1:6" ht="11.25">
      <c r="A59" s="25" t="s">
        <v>56</v>
      </c>
      <c r="B59" s="26">
        <v>18.2</v>
      </c>
      <c r="C59" s="27">
        <f>8109/C53*100</f>
        <v>20.668824713888817</v>
      </c>
      <c r="D59" s="27">
        <f>10603/D53*100</f>
        <v>24.57014413495852</v>
      </c>
      <c r="E59" s="27">
        <f>11908/E53*100</f>
        <v>27.236962488563588</v>
      </c>
      <c r="F59" s="28">
        <v>29.5</v>
      </c>
    </row>
    <row r="60" spans="1:6" ht="11.25">
      <c r="A60" s="29" t="s">
        <v>57</v>
      </c>
      <c r="B60" s="30">
        <v>2.83</v>
      </c>
      <c r="C60" s="31">
        <f>106475/C53</f>
        <v>2.713914306833533</v>
      </c>
      <c r="D60" s="31">
        <f>114104/D53</f>
        <v>2.6441117856977336</v>
      </c>
      <c r="E60" s="31">
        <f>111671/E53</f>
        <v>2.554231473010064</v>
      </c>
      <c r="F60" s="32">
        <v>2.39</v>
      </c>
    </row>
    <row r="61" spans="1:6" ht="11.25">
      <c r="A61" s="13" t="s">
        <v>58</v>
      </c>
      <c r="B61" s="27">
        <f>B53/B51*100</f>
        <v>112.89869788555728</v>
      </c>
      <c r="C61" s="27">
        <f>C53/C51*100</f>
        <v>110.9467790283355</v>
      </c>
      <c r="D61" s="27">
        <f>D53/D51*100</f>
        <v>109.48345849401258</v>
      </c>
      <c r="E61" s="27">
        <f>E53/E51*100</f>
        <v>108.49981387268892</v>
      </c>
      <c r="F61" s="28">
        <f>F53/F51*100</f>
        <v>112.01337983061703</v>
      </c>
    </row>
    <row r="62" spans="1:6" ht="11.25">
      <c r="A62" s="13"/>
      <c r="B62" s="92" t="s">
        <v>59</v>
      </c>
      <c r="C62" s="93"/>
      <c r="D62" s="93"/>
      <c r="E62" s="93"/>
      <c r="F62" s="93"/>
    </row>
    <row r="63" spans="1:6" ht="11.25">
      <c r="A63" s="33" t="s">
        <v>60</v>
      </c>
      <c r="B63" s="15" t="s">
        <v>14</v>
      </c>
      <c r="C63" s="34">
        <v>24337</v>
      </c>
      <c r="D63" s="19">
        <v>25299</v>
      </c>
      <c r="E63" s="19">
        <v>26178</v>
      </c>
      <c r="F63" s="20">
        <v>27323</v>
      </c>
    </row>
    <row r="64" spans="1:6" ht="11.25">
      <c r="A64" s="35" t="s">
        <v>61</v>
      </c>
      <c r="B64" s="36">
        <v>22796</v>
      </c>
      <c r="C64" s="23">
        <v>22277</v>
      </c>
      <c r="D64" s="23">
        <v>21885</v>
      </c>
      <c r="E64" s="23">
        <v>20839</v>
      </c>
      <c r="F64" s="24">
        <v>21380</v>
      </c>
    </row>
    <row r="65" spans="1:6" ht="11.25">
      <c r="A65" s="37" t="s">
        <v>62</v>
      </c>
      <c r="B65" s="36">
        <v>20901</v>
      </c>
      <c r="C65" s="23">
        <v>20146</v>
      </c>
      <c r="D65" s="23">
        <v>19274</v>
      </c>
      <c r="E65" s="23">
        <v>18455</v>
      </c>
      <c r="F65" s="24">
        <v>19236</v>
      </c>
    </row>
    <row r="66" spans="1:6" ht="11.25">
      <c r="A66" s="35" t="s">
        <v>63</v>
      </c>
      <c r="B66" s="36" t="s">
        <v>14</v>
      </c>
      <c r="C66" s="23">
        <v>2060</v>
      </c>
      <c r="D66" s="23">
        <v>3414</v>
      </c>
      <c r="E66" s="23">
        <v>5339</v>
      </c>
      <c r="F66" s="24">
        <v>5943</v>
      </c>
    </row>
    <row r="67" spans="1:6" ht="11.25">
      <c r="A67" s="37" t="s">
        <v>64</v>
      </c>
      <c r="B67" s="38"/>
      <c r="C67" s="23">
        <v>529</v>
      </c>
      <c r="D67" s="23">
        <v>1758</v>
      </c>
      <c r="E67" s="23">
        <v>3313</v>
      </c>
      <c r="F67" s="24">
        <v>3595</v>
      </c>
    </row>
    <row r="68" spans="1:6" ht="11.25">
      <c r="A68" s="39" t="s">
        <v>65</v>
      </c>
      <c r="B68" s="38"/>
      <c r="C68" s="23"/>
      <c r="D68" s="23"/>
      <c r="E68" s="23"/>
      <c r="F68" s="24"/>
    </row>
    <row r="69" spans="1:6" ht="11.25">
      <c r="A69" s="40" t="s">
        <v>66</v>
      </c>
      <c r="B69" s="38" t="s">
        <v>14</v>
      </c>
      <c r="C69" s="27">
        <v>18.2</v>
      </c>
      <c r="D69" s="27">
        <v>21.1</v>
      </c>
      <c r="E69" s="27">
        <v>25.7</v>
      </c>
      <c r="F69" s="28">
        <v>39.3</v>
      </c>
    </row>
    <row r="70" spans="1:6" ht="11.25">
      <c r="A70" s="40" t="s">
        <v>67</v>
      </c>
      <c r="B70" s="38" t="s">
        <v>14</v>
      </c>
      <c r="C70" s="27">
        <v>54.9</v>
      </c>
      <c r="D70" s="27">
        <v>67.5</v>
      </c>
      <c r="E70" s="27">
        <v>76.3</v>
      </c>
      <c r="F70" s="28">
        <v>83.8</v>
      </c>
    </row>
    <row r="71" spans="1:6" ht="11.25">
      <c r="A71" s="40" t="s">
        <v>68</v>
      </c>
      <c r="B71" s="41">
        <v>16.2</v>
      </c>
      <c r="C71" s="27">
        <v>20.4</v>
      </c>
      <c r="D71" s="27">
        <v>23.8</v>
      </c>
      <c r="E71" s="27">
        <v>31.4</v>
      </c>
      <c r="F71" s="28">
        <v>41.6</v>
      </c>
    </row>
    <row r="72" spans="1:6" ht="11.25">
      <c r="A72" s="13"/>
      <c r="B72" s="92" t="s">
        <v>69</v>
      </c>
      <c r="C72" s="93"/>
      <c r="D72" s="93"/>
      <c r="E72" s="93"/>
      <c r="F72" s="93"/>
    </row>
    <row r="73" spans="1:6" ht="11.25">
      <c r="A73" s="33" t="s">
        <v>70</v>
      </c>
      <c r="B73" s="34" t="s">
        <v>14</v>
      </c>
      <c r="C73" s="19">
        <v>36825</v>
      </c>
      <c r="D73" s="19">
        <v>43880</v>
      </c>
      <c r="E73" s="19">
        <v>46890</v>
      </c>
      <c r="F73" s="20">
        <v>50286</v>
      </c>
    </row>
    <row r="74" spans="1:6" ht="11.25">
      <c r="A74" s="35" t="s">
        <v>61</v>
      </c>
      <c r="B74" s="36">
        <v>33484</v>
      </c>
      <c r="C74" s="23">
        <v>35362</v>
      </c>
      <c r="D74" s="23">
        <v>39416</v>
      </c>
      <c r="E74" s="23">
        <v>40295</v>
      </c>
      <c r="F74" s="24">
        <v>42153</v>
      </c>
    </row>
    <row r="75" spans="1:6" ht="11.25">
      <c r="A75" s="35" t="s">
        <v>63</v>
      </c>
      <c r="B75" s="36" t="s">
        <v>14</v>
      </c>
      <c r="C75" s="23">
        <v>1463</v>
      </c>
      <c r="D75" s="23">
        <v>4464</v>
      </c>
      <c r="E75" s="23">
        <v>6595</v>
      </c>
      <c r="F75" s="24">
        <v>8133</v>
      </c>
    </row>
    <row r="76" spans="1:6" ht="11.25">
      <c r="A76" s="37" t="s">
        <v>71</v>
      </c>
      <c r="B76" s="36"/>
      <c r="C76" s="23"/>
      <c r="D76" s="23"/>
      <c r="E76" s="23"/>
      <c r="F76" s="24"/>
    </row>
    <row r="77" spans="1:6" ht="11.25">
      <c r="A77" s="42" t="s">
        <v>72</v>
      </c>
      <c r="B77" s="36" t="s">
        <v>14</v>
      </c>
      <c r="C77" s="23" t="s">
        <v>14</v>
      </c>
      <c r="D77" s="23" t="s">
        <v>14</v>
      </c>
      <c r="E77" s="23" t="s">
        <v>14</v>
      </c>
      <c r="F77" s="24">
        <v>1462</v>
      </c>
    </row>
    <row r="78" spans="1:6" ht="11.25">
      <c r="A78" s="42" t="s">
        <v>73</v>
      </c>
      <c r="B78" s="36" t="s">
        <v>14</v>
      </c>
      <c r="C78" s="23">
        <v>213</v>
      </c>
      <c r="D78" s="23">
        <v>1811</v>
      </c>
      <c r="E78" s="23">
        <v>3326</v>
      </c>
      <c r="F78" s="24">
        <v>3658</v>
      </c>
    </row>
    <row r="79" spans="1:6" ht="11.25">
      <c r="A79" s="42" t="s">
        <v>74</v>
      </c>
      <c r="B79" s="36"/>
      <c r="C79" s="23">
        <v>119</v>
      </c>
      <c r="D79" s="23">
        <v>290</v>
      </c>
      <c r="E79" s="23">
        <v>683</v>
      </c>
      <c r="F79" s="24">
        <v>790</v>
      </c>
    </row>
    <row r="80" spans="1:6" ht="11.25">
      <c r="A80" s="29" t="s">
        <v>75</v>
      </c>
      <c r="B80" s="22"/>
      <c r="C80" s="23"/>
      <c r="D80" s="23"/>
      <c r="E80" s="23"/>
      <c r="F80" s="24"/>
    </row>
    <row r="81" spans="1:6" ht="11.25">
      <c r="A81" s="21" t="s">
        <v>76</v>
      </c>
      <c r="B81" s="30">
        <v>3.19</v>
      </c>
      <c r="C81" s="31">
        <v>3.01</v>
      </c>
      <c r="D81" s="31">
        <v>2.86</v>
      </c>
      <c r="E81" s="31">
        <v>2.76</v>
      </c>
      <c r="F81" s="32">
        <v>2.68</v>
      </c>
    </row>
    <row r="82" spans="1:6" ht="11.25">
      <c r="A82" s="43" t="s">
        <v>77</v>
      </c>
      <c r="B82" s="44">
        <v>1.81</v>
      </c>
      <c r="C82" s="31">
        <v>1.48</v>
      </c>
      <c r="D82" s="31">
        <v>1.14</v>
      </c>
      <c r="E82" s="31">
        <v>1</v>
      </c>
      <c r="F82" s="32">
        <v>0.95</v>
      </c>
    </row>
    <row r="83" spans="1:6" ht="11.25">
      <c r="A83" s="29" t="s">
        <v>78</v>
      </c>
      <c r="B83" s="26">
        <v>11.4</v>
      </c>
      <c r="C83" s="27">
        <v>13.3</v>
      </c>
      <c r="D83" s="27">
        <v>16.2</v>
      </c>
      <c r="E83" s="27">
        <v>18</v>
      </c>
      <c r="F83" s="28">
        <v>19.7</v>
      </c>
    </row>
    <row r="84" spans="1:6" ht="11.25">
      <c r="A84" s="39" t="s">
        <v>79</v>
      </c>
      <c r="B84" s="45">
        <v>36.2</v>
      </c>
      <c r="C84" s="27">
        <v>39.9</v>
      </c>
      <c r="D84" s="27">
        <v>46.2</v>
      </c>
      <c r="E84" s="27">
        <v>49.8</v>
      </c>
      <c r="F84" s="28">
        <v>53.2</v>
      </c>
    </row>
    <row r="85" spans="1:6" ht="11.25">
      <c r="A85" s="39" t="s">
        <v>80</v>
      </c>
      <c r="B85" s="44">
        <v>1.77</v>
      </c>
      <c r="C85" s="31">
        <v>2.03</v>
      </c>
      <c r="D85" s="31">
        <v>2.52</v>
      </c>
      <c r="E85" s="31">
        <v>2.78</v>
      </c>
      <c r="F85" s="32">
        <v>2.84</v>
      </c>
    </row>
    <row r="86" spans="1:6" ht="11.25">
      <c r="A86" s="46"/>
      <c r="B86" s="46"/>
      <c r="C86" s="46"/>
      <c r="D86" s="46"/>
      <c r="E86" s="46"/>
      <c r="F86" s="46"/>
    </row>
    <row r="87" spans="1:6" ht="11.25">
      <c r="A87" s="83" t="s">
        <v>81</v>
      </c>
      <c r="B87" s="83"/>
      <c r="C87" s="83"/>
      <c r="D87" s="83"/>
      <c r="E87" s="83"/>
      <c r="F87" s="83"/>
    </row>
    <row r="88" spans="1:6" ht="11.25">
      <c r="A88" s="83" t="s">
        <v>82</v>
      </c>
      <c r="B88" s="83"/>
      <c r="C88" s="83"/>
      <c r="D88" s="83"/>
      <c r="E88" s="83"/>
      <c r="F88" s="83"/>
    </row>
    <row r="89" spans="1:6" ht="11.25">
      <c r="A89" s="47" t="s">
        <v>83</v>
      </c>
      <c r="B89" s="46"/>
      <c r="C89" s="46"/>
      <c r="D89" s="46"/>
      <c r="E89" s="46"/>
      <c r="F89" s="46"/>
    </row>
    <row r="90" spans="1:6" ht="11.25">
      <c r="A90" s="46" t="s">
        <v>84</v>
      </c>
      <c r="B90" s="46"/>
      <c r="C90" s="46"/>
      <c r="D90" s="46"/>
      <c r="E90" s="46"/>
      <c r="F90" s="46"/>
    </row>
  </sheetData>
  <mergeCells count="9">
    <mergeCell ref="A88:F88"/>
    <mergeCell ref="A4:A5"/>
    <mergeCell ref="B4:F4"/>
    <mergeCell ref="B6:F6"/>
    <mergeCell ref="B19:F19"/>
    <mergeCell ref="B50:F50"/>
    <mergeCell ref="B62:F62"/>
    <mergeCell ref="B72:F72"/>
    <mergeCell ref="A87:F87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S.</dc:creator>
  <cp:keywords/>
  <dc:description/>
  <cp:lastModifiedBy>kutnahora</cp:lastModifiedBy>
  <cp:lastPrinted>2004-01-12T20:10:48Z</cp:lastPrinted>
  <dcterms:created xsi:type="dcterms:W3CDTF">2004-01-12T10:05:25Z</dcterms:created>
  <dcterms:modified xsi:type="dcterms:W3CDTF">2004-02-26T06:52:27Z</dcterms:modified>
  <cp:category/>
  <cp:version/>
  <cp:contentType/>
  <cp:contentStatus/>
</cp:coreProperties>
</file>