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tab_2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<sst xmlns="http://schemas.openxmlformats.org/spreadsheetml/2006/main" count="52" uniqueCount="37">
  <si>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Tab. 2  Vybrané charakteristiky faktických manželství v letech 1991 a 2001 /z výsledků sčítání lidu/</t>
  </si>
  <si>
    <t>Přírůstek, úbytek</t>
  </si>
  <si>
    <t>Index 2001/1991</t>
  </si>
  <si>
    <t>fakt. manž.
celkem</t>
  </si>
  <si>
    <t>z toho
do 29 let</t>
  </si>
  <si>
    <t>MUŽI CELKEM</t>
  </si>
  <si>
    <t>Rodinný stav</t>
  </si>
  <si>
    <t>svobodný</t>
  </si>
  <si>
    <t>ženatý</t>
  </si>
  <si>
    <t>rozvedený</t>
  </si>
  <si>
    <t>ovdovělý</t>
  </si>
  <si>
    <t>nezjištěn</t>
  </si>
  <si>
    <t>Nejvyšší ukončené vzdělání</t>
  </si>
  <si>
    <t>základní, neukonč.,
bez vzdělání a nezj.</t>
  </si>
  <si>
    <t>střední</t>
  </si>
  <si>
    <t>úplné střední</t>
  </si>
  <si>
    <t>vysokoškolské</t>
  </si>
  <si>
    <t>Ekonomická aktivita</t>
  </si>
  <si>
    <t>ekonomicky aktivní</t>
  </si>
  <si>
    <t>ekonomicky neaktivní</t>
  </si>
  <si>
    <t>ŽENY CELKEM</t>
  </si>
  <si>
    <t>svobodná</t>
  </si>
  <si>
    <t>vdaná</t>
  </si>
  <si>
    <t>rozvedená</t>
  </si>
  <si>
    <t>ovdovělá</t>
  </si>
  <si>
    <r>
      <t>Ekonomická aktivita</t>
    </r>
    <r>
      <rPr>
        <vertAlign val="superscript"/>
        <sz val="8"/>
        <rFont val="Arial CE"/>
        <family val="2"/>
      </rPr>
      <t>2)</t>
    </r>
  </si>
  <si>
    <t>FAKT. MANŽELSTVÍ</t>
  </si>
  <si>
    <r>
      <t>podle počtu závislých dětí</t>
    </r>
    <r>
      <rPr>
        <vertAlign val="superscript"/>
        <sz val="8"/>
        <rFont val="Arial CE"/>
        <family val="2"/>
      </rPr>
      <t>1)</t>
    </r>
  </si>
  <si>
    <t>3+</t>
  </si>
  <si>
    <t>podle rod. stavu partnerů</t>
  </si>
  <si>
    <t>oba svobodní</t>
  </si>
  <si>
    <t>oba rozvedení, ovdovělí</t>
  </si>
  <si>
    <t>muž svobodný,
žena s ost. rod. stavem</t>
  </si>
  <si>
    <t>žena svobodná,
muž s ost. rod. stavem</t>
  </si>
  <si>
    <t>ostatní případy</t>
  </si>
  <si>
    <r>
      <t>1)</t>
    </r>
    <r>
      <rPr>
        <sz val="8"/>
        <rFont val="Arial CE"/>
        <family val="2"/>
      </rPr>
      <t xml:space="preserve"> věk ženy</t>
    </r>
  </si>
  <si>
    <r>
      <t xml:space="preserve">2) </t>
    </r>
    <r>
      <rPr>
        <sz val="8"/>
        <rFont val="Arial CE"/>
        <family val="2"/>
      </rPr>
      <t>v r. 2001 bez osob s nezjištěnou ekonomickou aktivitou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</si>
</sst>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#,##0.000"/>
    <numFmt numFmtId="170" formatCode="#,##0.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165" fontId="4" fillId="0" borderId="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7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2.25390625" style="1" customWidth="1"/>
    <col min="2" max="2" width="18.25390625" style="1" customWidth="1"/>
    <col min="3" max="6" width="7.375" style="2" customWidth="1"/>
    <col min="7" max="10" width="7.375" style="1" customWidth="1"/>
    <col min="11" max="16384" width="9.125" style="1" customWidth="1"/>
  </cols>
  <sheetData>
    <row r="1" spans="1:10" ht="1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12" thickBot="1">
      <c r="I2" s="3"/>
      <c r="J2" s="3"/>
    </row>
    <row r="3" spans="1:10" s="4" customFormat="1" ht="12" customHeight="1">
      <c r="A3" s="26"/>
      <c r="B3" s="27"/>
      <c r="C3" s="25">
        <v>1991</v>
      </c>
      <c r="D3" s="25"/>
      <c r="E3" s="25">
        <v>2001</v>
      </c>
      <c r="F3" s="25"/>
      <c r="G3" s="34" t="s">
        <v>1</v>
      </c>
      <c r="H3" s="35"/>
      <c r="I3" s="36" t="s">
        <v>2</v>
      </c>
      <c r="J3" s="37"/>
    </row>
    <row r="4" spans="1:10" s="4" customFormat="1" ht="34.5" customHeight="1" thickBot="1">
      <c r="A4" s="28"/>
      <c r="B4" s="29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6" t="s">
        <v>4</v>
      </c>
    </row>
    <row r="5" spans="1:10" ht="10.5" customHeight="1">
      <c r="A5" s="1" t="s">
        <v>5</v>
      </c>
      <c r="B5" s="7"/>
      <c r="C5" s="8">
        <f>C7+C8+C9+C10+C11</f>
        <v>84934</v>
      </c>
      <c r="D5" s="8">
        <f>D7+D8+D9+D10+D11</f>
        <v>11681</v>
      </c>
      <c r="E5" s="8">
        <f>E7+E8+E9+E10+E11</f>
        <v>125269</v>
      </c>
      <c r="F5" s="8">
        <f>F7+F8+F9+F10+F11</f>
        <v>29284</v>
      </c>
      <c r="G5" s="8">
        <f>E5-C5</f>
        <v>40335</v>
      </c>
      <c r="H5" s="8">
        <f>F5-D5</f>
        <v>17603</v>
      </c>
      <c r="I5" s="9">
        <f>E5/C5*100</f>
        <v>147.48981562154145</v>
      </c>
      <c r="J5" s="9">
        <f>F5/D5*100</f>
        <v>250.6977142367948</v>
      </c>
    </row>
    <row r="6" spans="1:10" ht="10.5" customHeight="1">
      <c r="A6" s="1" t="s">
        <v>6</v>
      </c>
      <c r="B6" s="10"/>
      <c r="C6" s="11"/>
      <c r="D6" s="11"/>
      <c r="E6" s="11"/>
      <c r="F6" s="11"/>
      <c r="G6" s="11"/>
      <c r="H6" s="11"/>
      <c r="I6" s="12"/>
      <c r="J6" s="12"/>
    </row>
    <row r="7" spans="2:10" ht="10.5" customHeight="1">
      <c r="B7" s="10" t="s">
        <v>7</v>
      </c>
      <c r="C7" s="11">
        <v>25149</v>
      </c>
      <c r="D7" s="11">
        <f>460+3466+4238</f>
        <v>8164</v>
      </c>
      <c r="E7" s="11">
        <v>51912</v>
      </c>
      <c r="F7" s="11">
        <f>356+9602+16134</f>
        <v>26092</v>
      </c>
      <c r="G7" s="11">
        <f aca="true" t="shared" si="0" ref="G7:H11">E7-C7</f>
        <v>26763</v>
      </c>
      <c r="H7" s="11">
        <f t="shared" si="0"/>
        <v>17928</v>
      </c>
      <c r="I7" s="12">
        <f aca="true" t="shared" si="1" ref="I7:J11">E7/C7*100</f>
        <v>206.41775020875582</v>
      </c>
      <c r="J7" s="12">
        <f t="shared" si="1"/>
        <v>319.5982361587457</v>
      </c>
    </row>
    <row r="8" spans="2:10" ht="10.5" customHeight="1">
      <c r="B8" s="10" t="s">
        <v>8</v>
      </c>
      <c r="C8" s="11">
        <v>1215</v>
      </c>
      <c r="D8" s="11">
        <f>49+102</f>
        <v>151</v>
      </c>
      <c r="E8" s="11">
        <v>3079</v>
      </c>
      <c r="F8" s="11">
        <f>63+286</f>
        <v>349</v>
      </c>
      <c r="G8" s="11">
        <f t="shared" si="0"/>
        <v>1864</v>
      </c>
      <c r="H8" s="11">
        <f t="shared" si="0"/>
        <v>198</v>
      </c>
      <c r="I8" s="12">
        <f t="shared" si="1"/>
        <v>253.4156378600823</v>
      </c>
      <c r="J8" s="12">
        <f t="shared" si="1"/>
        <v>231.12582781456953</v>
      </c>
    </row>
    <row r="9" spans="2:10" ht="10.5" customHeight="1">
      <c r="B9" s="10" t="s">
        <v>9</v>
      </c>
      <c r="C9" s="11">
        <v>50302</v>
      </c>
      <c r="D9" s="11">
        <f>8+519+2764</f>
        <v>3291</v>
      </c>
      <c r="E9" s="11">
        <v>61982</v>
      </c>
      <c r="F9" s="11">
        <f>175+2369</f>
        <v>2544</v>
      </c>
      <c r="G9" s="11">
        <f t="shared" si="0"/>
        <v>11680</v>
      </c>
      <c r="H9" s="11">
        <f t="shared" si="0"/>
        <v>-747</v>
      </c>
      <c r="I9" s="12">
        <f t="shared" si="1"/>
        <v>123.21975269372987</v>
      </c>
      <c r="J9" s="12">
        <f t="shared" si="1"/>
        <v>77.3017319963537</v>
      </c>
    </row>
    <row r="10" spans="2:10" ht="10.5" customHeight="1">
      <c r="B10" s="10" t="s">
        <v>10</v>
      </c>
      <c r="C10" s="11">
        <v>7944</v>
      </c>
      <c r="D10" s="11">
        <v>21</v>
      </c>
      <c r="E10" s="11">
        <v>6806</v>
      </c>
      <c r="F10" s="11">
        <v>30</v>
      </c>
      <c r="G10" s="11">
        <f t="shared" si="0"/>
        <v>-1138</v>
      </c>
      <c r="H10" s="11">
        <f t="shared" si="0"/>
        <v>9</v>
      </c>
      <c r="I10" s="12">
        <f t="shared" si="1"/>
        <v>85.67472306143002</v>
      </c>
      <c r="J10" s="12">
        <f t="shared" si="1"/>
        <v>142.85714285714286</v>
      </c>
    </row>
    <row r="11" spans="2:10" ht="10.5" customHeight="1">
      <c r="B11" s="10" t="s">
        <v>11</v>
      </c>
      <c r="C11" s="11">
        <v>324</v>
      </c>
      <c r="D11" s="11">
        <f>19+35</f>
        <v>54</v>
      </c>
      <c r="E11" s="11">
        <v>1490</v>
      </c>
      <c r="F11" s="11">
        <f>77+192</f>
        <v>269</v>
      </c>
      <c r="G11" s="11">
        <f t="shared" si="0"/>
        <v>1166</v>
      </c>
      <c r="H11" s="11">
        <f t="shared" si="0"/>
        <v>215</v>
      </c>
      <c r="I11" s="12">
        <f t="shared" si="1"/>
        <v>459.87654320987656</v>
      </c>
      <c r="J11" s="12">
        <f t="shared" si="1"/>
        <v>498.1481481481482</v>
      </c>
    </row>
    <row r="12" spans="2:10" ht="5.25" customHeight="1">
      <c r="B12" s="10"/>
      <c r="C12" s="11"/>
      <c r="D12" s="11"/>
      <c r="E12" s="11"/>
      <c r="F12" s="11"/>
      <c r="G12" s="11"/>
      <c r="H12" s="11"/>
      <c r="I12" s="12"/>
      <c r="J12" s="12"/>
    </row>
    <row r="13" spans="1:10" ht="10.5" customHeight="1">
      <c r="A13" s="1" t="s">
        <v>12</v>
      </c>
      <c r="B13" s="10"/>
      <c r="C13" s="11"/>
      <c r="D13" s="11"/>
      <c r="E13" s="11"/>
      <c r="F13" s="11"/>
      <c r="G13" s="11"/>
      <c r="H13" s="11"/>
      <c r="I13" s="12"/>
      <c r="J13" s="12"/>
    </row>
    <row r="14" spans="2:10" ht="22.5">
      <c r="B14" s="13" t="s">
        <v>13</v>
      </c>
      <c r="C14" s="11">
        <v>29624</v>
      </c>
      <c r="D14" s="11">
        <f>209+1074+1765</f>
        <v>3048</v>
      </c>
      <c r="E14" s="11">
        <f>22515+2286</f>
        <v>24801</v>
      </c>
      <c r="F14" s="11">
        <f>180+1703+2433+8+127+340</f>
        <v>4791</v>
      </c>
      <c r="G14" s="11">
        <f aca="true" t="shared" si="2" ref="G14:H17">E14-C14</f>
        <v>-4823</v>
      </c>
      <c r="H14" s="11">
        <f t="shared" si="2"/>
        <v>1743</v>
      </c>
      <c r="I14" s="12">
        <f aca="true" t="shared" si="3" ref="I14:J17">E14/C14*100</f>
        <v>83.71928166351607</v>
      </c>
      <c r="J14" s="12">
        <f t="shared" si="3"/>
        <v>157.18503937007875</v>
      </c>
    </row>
    <row r="15" spans="2:10" ht="10.5" customHeight="1">
      <c r="B15" s="10" t="s">
        <v>14</v>
      </c>
      <c r="C15" s="11">
        <v>39269</v>
      </c>
      <c r="D15" s="11">
        <f>215+1998+3623</f>
        <v>5836</v>
      </c>
      <c r="E15" s="11">
        <v>65088</v>
      </c>
      <c r="F15" s="11">
        <f>132+4926+9182</f>
        <v>14240</v>
      </c>
      <c r="G15" s="11">
        <f t="shared" si="2"/>
        <v>25819</v>
      </c>
      <c r="H15" s="11">
        <f t="shared" si="2"/>
        <v>8404</v>
      </c>
      <c r="I15" s="12">
        <f t="shared" si="3"/>
        <v>165.74906414729176</v>
      </c>
      <c r="J15" s="12">
        <f t="shared" si="3"/>
        <v>244.00274160383825</v>
      </c>
    </row>
    <row r="16" spans="2:10" ht="10.5" customHeight="1">
      <c r="B16" s="10" t="s">
        <v>15</v>
      </c>
      <c r="C16" s="11">
        <v>12448</v>
      </c>
      <c r="D16" s="11">
        <f>50+912+1324</f>
        <v>2286</v>
      </c>
      <c r="E16" s="11">
        <v>26671</v>
      </c>
      <c r="F16" s="11">
        <f>41+2875+5349</f>
        <v>8265</v>
      </c>
      <c r="G16" s="11">
        <f t="shared" si="2"/>
        <v>14223</v>
      </c>
      <c r="H16" s="11">
        <f t="shared" si="2"/>
        <v>5979</v>
      </c>
      <c r="I16" s="12">
        <f t="shared" si="3"/>
        <v>214.25931876606685</v>
      </c>
      <c r="J16" s="12">
        <f t="shared" si="3"/>
        <v>361.5485564304462</v>
      </c>
    </row>
    <row r="17" spans="2:10" ht="10.5" customHeight="1">
      <c r="B17" s="10" t="s">
        <v>16</v>
      </c>
      <c r="C17" s="11">
        <v>3593</v>
      </c>
      <c r="D17" s="11">
        <f>68+443</f>
        <v>511</v>
      </c>
      <c r="E17" s="11">
        <v>8709</v>
      </c>
      <c r="F17" s="11">
        <f>285+1703</f>
        <v>1988</v>
      </c>
      <c r="G17" s="11">
        <f t="shared" si="2"/>
        <v>5116</v>
      </c>
      <c r="H17" s="11">
        <f t="shared" si="2"/>
        <v>1477</v>
      </c>
      <c r="I17" s="12">
        <f t="shared" si="3"/>
        <v>242.3879766212079</v>
      </c>
      <c r="J17" s="12">
        <f t="shared" si="3"/>
        <v>389.041095890411</v>
      </c>
    </row>
    <row r="18" spans="2:10" ht="5.25" customHeight="1">
      <c r="B18" s="10"/>
      <c r="C18" s="11"/>
      <c r="D18" s="11"/>
      <c r="E18" s="11"/>
      <c r="F18" s="11"/>
      <c r="G18" s="11"/>
      <c r="H18" s="11"/>
      <c r="I18" s="12"/>
      <c r="J18" s="12"/>
    </row>
    <row r="19" spans="1:10" ht="10.5" customHeight="1">
      <c r="A19" s="1" t="s">
        <v>17</v>
      </c>
      <c r="B19" s="10"/>
      <c r="C19" s="11"/>
      <c r="D19" s="11"/>
      <c r="E19" s="11"/>
      <c r="F19" s="11"/>
      <c r="G19" s="11"/>
      <c r="H19" s="11"/>
      <c r="I19" s="12"/>
      <c r="J19" s="12"/>
    </row>
    <row r="20" spans="2:10" ht="10.5" customHeight="1">
      <c r="B20" s="10" t="s">
        <v>18</v>
      </c>
      <c r="C20" s="11">
        <v>68738</v>
      </c>
      <c r="D20" s="11">
        <f>449+3915+7061</f>
        <v>11425</v>
      </c>
      <c r="E20" s="11">
        <v>101639</v>
      </c>
      <c r="F20" s="11">
        <f>289+9477+18402</f>
        <v>28168</v>
      </c>
      <c r="G20" s="11">
        <f>E20-C20</f>
        <v>32901</v>
      </c>
      <c r="H20" s="11">
        <f>F20-D20</f>
        <v>16743</v>
      </c>
      <c r="I20" s="12">
        <f>E20/C20*100</f>
        <v>147.8643545055137</v>
      </c>
      <c r="J20" s="12">
        <f>F20/D20*100</f>
        <v>246.54704595185996</v>
      </c>
    </row>
    <row r="21" spans="2:10" ht="10.5" customHeight="1">
      <c r="B21" s="10" t="s">
        <v>19</v>
      </c>
      <c r="C21" s="11">
        <v>16196</v>
      </c>
      <c r="D21" s="11">
        <f>25+137+94</f>
        <v>256</v>
      </c>
      <c r="E21" s="11">
        <v>21731</v>
      </c>
      <c r="F21" s="11">
        <f>62+319+309</f>
        <v>690</v>
      </c>
      <c r="G21" s="11">
        <f>E21-C21</f>
        <v>5535</v>
      </c>
      <c r="H21" s="11">
        <f>F21-D21</f>
        <v>434</v>
      </c>
      <c r="I21" s="12">
        <f>E21/C21*100</f>
        <v>134.1751049641887</v>
      </c>
      <c r="J21" s="12">
        <f>F21/D21*100</f>
        <v>269.53125</v>
      </c>
    </row>
    <row r="22" spans="2:10" ht="5.25" customHeight="1">
      <c r="B22" s="10"/>
      <c r="C22" s="11"/>
      <c r="D22" s="11"/>
      <c r="E22" s="11"/>
      <c r="F22" s="11"/>
      <c r="G22" s="11"/>
      <c r="H22" s="11"/>
      <c r="I22" s="12"/>
      <c r="J22" s="12"/>
    </row>
    <row r="23" spans="1:10" ht="10.5" customHeight="1">
      <c r="A23" s="1" t="s">
        <v>20</v>
      </c>
      <c r="B23" s="10"/>
      <c r="C23" s="11">
        <f>C25+C26+C27+C28+C29</f>
        <v>84934</v>
      </c>
      <c r="D23" s="11">
        <f>D25+D26+D27+D28+D29</f>
        <v>16607</v>
      </c>
      <c r="E23" s="11">
        <f>E25+E26+E27+E28+E29</f>
        <v>125269</v>
      </c>
      <c r="F23" s="11">
        <f>F25+F26+F27+F28+F29</f>
        <v>39402</v>
      </c>
      <c r="G23" s="11">
        <f>E23-C23</f>
        <v>40335</v>
      </c>
      <c r="H23" s="11">
        <f>F23-D23</f>
        <v>22795</v>
      </c>
      <c r="I23" s="12">
        <f>E23/C23*100</f>
        <v>147.48981562154145</v>
      </c>
      <c r="J23" s="12">
        <f>F23/D23*100</f>
        <v>237.2613957969531</v>
      </c>
    </row>
    <row r="24" spans="1:10" ht="10.5" customHeight="1">
      <c r="A24" s="1" t="s">
        <v>6</v>
      </c>
      <c r="B24" s="10"/>
      <c r="C24" s="11"/>
      <c r="D24" s="11"/>
      <c r="E24" s="11"/>
      <c r="F24" s="11"/>
      <c r="G24" s="11"/>
      <c r="H24" s="11"/>
      <c r="I24" s="12"/>
      <c r="J24" s="12"/>
    </row>
    <row r="25" spans="2:10" ht="10.5" customHeight="1">
      <c r="B25" s="10" t="s">
        <v>21</v>
      </c>
      <c r="C25" s="11">
        <v>15441</v>
      </c>
      <c r="D25" s="11">
        <f>1902+4540+2635</f>
        <v>9077</v>
      </c>
      <c r="E25" s="11">
        <v>44034</v>
      </c>
      <c r="F25" s="11">
        <f>1651+16448+14356</f>
        <v>32455</v>
      </c>
      <c r="G25" s="11">
        <f aca="true" t="shared" si="4" ref="G25:H29">E25-C25</f>
        <v>28593</v>
      </c>
      <c r="H25" s="11">
        <f t="shared" si="4"/>
        <v>23378</v>
      </c>
      <c r="I25" s="12">
        <f aca="true" t="shared" si="5" ref="I25:J29">E25/C25*100</f>
        <v>285.17583058092094</v>
      </c>
      <c r="J25" s="12">
        <f t="shared" si="5"/>
        <v>357.5520546436047</v>
      </c>
    </row>
    <row r="26" spans="2:10" ht="10.5" customHeight="1">
      <c r="B26" s="10" t="s">
        <v>22</v>
      </c>
      <c r="C26" s="11">
        <v>1202</v>
      </c>
      <c r="D26" s="11">
        <f>128+155</f>
        <v>283</v>
      </c>
      <c r="E26" s="11">
        <v>3004</v>
      </c>
      <c r="F26" s="11">
        <f>9+236+528</f>
        <v>773</v>
      </c>
      <c r="G26" s="11">
        <f t="shared" si="4"/>
        <v>1802</v>
      </c>
      <c r="H26" s="11">
        <f t="shared" si="4"/>
        <v>490</v>
      </c>
      <c r="I26" s="12">
        <f t="shared" si="5"/>
        <v>249.91680532445923</v>
      </c>
      <c r="J26" s="12">
        <f t="shared" si="5"/>
        <v>273.1448763250883</v>
      </c>
    </row>
    <row r="27" spans="2:10" ht="10.5" customHeight="1">
      <c r="B27" s="10" t="s">
        <v>23</v>
      </c>
      <c r="C27" s="11">
        <v>46537</v>
      </c>
      <c r="D27" s="11">
        <f>46+1805+4877</f>
        <v>6728</v>
      </c>
      <c r="E27" s="11">
        <v>57624</v>
      </c>
      <c r="F27" s="11">
        <f>8+691+4882</f>
        <v>5581</v>
      </c>
      <c r="G27" s="11">
        <f t="shared" si="4"/>
        <v>11087</v>
      </c>
      <c r="H27" s="11">
        <f t="shared" si="4"/>
        <v>-1147</v>
      </c>
      <c r="I27" s="12">
        <f t="shared" si="5"/>
        <v>123.82405397855469</v>
      </c>
      <c r="J27" s="12">
        <f t="shared" si="5"/>
        <v>82.95184304399524</v>
      </c>
    </row>
    <row r="28" spans="2:10" ht="10.5" customHeight="1">
      <c r="B28" s="10" t="s">
        <v>24</v>
      </c>
      <c r="C28" s="11">
        <v>21484</v>
      </c>
      <c r="D28" s="11">
        <f>82+364</f>
        <v>446</v>
      </c>
      <c r="E28" s="11">
        <v>19375</v>
      </c>
      <c r="F28" s="11">
        <f>24+195</f>
        <v>219</v>
      </c>
      <c r="G28" s="11">
        <f t="shared" si="4"/>
        <v>-2109</v>
      </c>
      <c r="H28" s="11">
        <f t="shared" si="4"/>
        <v>-227</v>
      </c>
      <c r="I28" s="12">
        <f t="shared" si="5"/>
        <v>90.18339229193819</v>
      </c>
      <c r="J28" s="12">
        <f t="shared" si="5"/>
        <v>49.10313901345291</v>
      </c>
    </row>
    <row r="29" spans="2:10" ht="10.5" customHeight="1">
      <c r="B29" s="10" t="s">
        <v>11</v>
      </c>
      <c r="C29" s="11">
        <v>270</v>
      </c>
      <c r="D29" s="11">
        <f>13+29+31</f>
        <v>73</v>
      </c>
      <c r="E29" s="11">
        <v>1232</v>
      </c>
      <c r="F29" s="11">
        <f>7+133+234</f>
        <v>374</v>
      </c>
      <c r="G29" s="11">
        <f t="shared" si="4"/>
        <v>962</v>
      </c>
      <c r="H29" s="11">
        <f t="shared" si="4"/>
        <v>301</v>
      </c>
      <c r="I29" s="12">
        <f t="shared" si="5"/>
        <v>456.2962962962963</v>
      </c>
      <c r="J29" s="12">
        <f t="shared" si="5"/>
        <v>512.3287671232877</v>
      </c>
    </row>
    <row r="30" spans="2:10" ht="5.25" customHeight="1">
      <c r="B30" s="10"/>
      <c r="C30" s="11"/>
      <c r="D30" s="11"/>
      <c r="E30" s="11"/>
      <c r="F30" s="11"/>
      <c r="G30" s="11"/>
      <c r="H30" s="11"/>
      <c r="I30" s="12"/>
      <c r="J30" s="12"/>
    </row>
    <row r="31" spans="1:10" ht="10.5" customHeight="1">
      <c r="A31" s="1" t="s">
        <v>12</v>
      </c>
      <c r="B31" s="10"/>
      <c r="C31" s="11"/>
      <c r="D31" s="11"/>
      <c r="E31" s="11"/>
      <c r="F31" s="11"/>
      <c r="G31" s="11"/>
      <c r="H31" s="11"/>
      <c r="I31" s="12"/>
      <c r="J31" s="12"/>
    </row>
    <row r="32" spans="2:10" ht="22.5">
      <c r="B32" s="13" t="s">
        <v>13</v>
      </c>
      <c r="C32" s="11">
        <v>41921</v>
      </c>
      <c r="D32" s="11">
        <f>718+1977+2634</f>
        <v>5329</v>
      </c>
      <c r="E32" s="11">
        <f>36763+2028</f>
        <v>38791</v>
      </c>
      <c r="F32" s="11">
        <f>858+3106+3229+33+249+397</f>
        <v>7872</v>
      </c>
      <c r="G32" s="11">
        <f aca="true" t="shared" si="6" ref="G32:H35">E32-C32</f>
        <v>-3130</v>
      </c>
      <c r="H32" s="11">
        <f t="shared" si="6"/>
        <v>2543</v>
      </c>
      <c r="I32" s="12">
        <f aca="true" t="shared" si="7" ref="I32:J35">E32/C32*100</f>
        <v>92.5335750578469</v>
      </c>
      <c r="J32" s="12">
        <f t="shared" si="7"/>
        <v>147.72002251829613</v>
      </c>
    </row>
    <row r="33" spans="2:10" ht="10.5" customHeight="1">
      <c r="B33" s="10" t="s">
        <v>14</v>
      </c>
      <c r="C33" s="11">
        <v>25709</v>
      </c>
      <c r="D33" s="11">
        <f>858+2450+3020</f>
        <v>6328</v>
      </c>
      <c r="E33" s="11">
        <v>45648</v>
      </c>
      <c r="F33" s="11">
        <f>514+5928+8019</f>
        <v>14461</v>
      </c>
      <c r="G33" s="11">
        <f t="shared" si="6"/>
        <v>19939</v>
      </c>
      <c r="H33" s="11">
        <f t="shared" si="6"/>
        <v>8133</v>
      </c>
      <c r="I33" s="12">
        <f t="shared" si="7"/>
        <v>177.55649772453225</v>
      </c>
      <c r="J33" s="12">
        <f t="shared" si="7"/>
        <v>228.52402022756007</v>
      </c>
    </row>
    <row r="34" spans="2:10" ht="10.5" customHeight="1">
      <c r="B34" s="10" t="s">
        <v>15</v>
      </c>
      <c r="C34" s="11">
        <v>15222</v>
      </c>
      <c r="D34" s="11">
        <f>397+2019+2080</f>
        <v>4496</v>
      </c>
      <c r="E34" s="11">
        <v>34575</v>
      </c>
      <c r="F34" s="11">
        <f>270+7661+6746</f>
        <v>14677</v>
      </c>
      <c r="G34" s="11">
        <f t="shared" si="6"/>
        <v>19353</v>
      </c>
      <c r="H34" s="11">
        <f t="shared" si="6"/>
        <v>10181</v>
      </c>
      <c r="I34" s="12">
        <f t="shared" si="7"/>
        <v>227.13835238470637</v>
      </c>
      <c r="J34" s="12">
        <f t="shared" si="7"/>
        <v>326.44572953736656</v>
      </c>
    </row>
    <row r="35" spans="2:10" ht="10.5" customHeight="1">
      <c r="B35" s="10" t="s">
        <v>16</v>
      </c>
      <c r="C35" s="11">
        <v>2082</v>
      </c>
      <c r="D35" s="11">
        <f>126+328</f>
        <v>454</v>
      </c>
      <c r="E35" s="11">
        <v>6255</v>
      </c>
      <c r="F35" s="11">
        <f>588+1804</f>
        <v>2392</v>
      </c>
      <c r="G35" s="11">
        <f t="shared" si="6"/>
        <v>4173</v>
      </c>
      <c r="H35" s="11">
        <f t="shared" si="6"/>
        <v>1938</v>
      </c>
      <c r="I35" s="12">
        <f t="shared" si="7"/>
        <v>300.4322766570605</v>
      </c>
      <c r="J35" s="12">
        <f t="shared" si="7"/>
        <v>526.8722466960353</v>
      </c>
    </row>
    <row r="36" spans="2:10" ht="5.25" customHeight="1">
      <c r="B36" s="10"/>
      <c r="C36" s="11"/>
      <c r="D36" s="11"/>
      <c r="E36" s="11"/>
      <c r="F36" s="11"/>
      <c r="G36" s="11"/>
      <c r="H36" s="11"/>
      <c r="I36" s="12"/>
      <c r="J36" s="12"/>
    </row>
    <row r="37" spans="1:10" ht="14.25" customHeight="1">
      <c r="A37" s="14" t="s">
        <v>25</v>
      </c>
      <c r="B37" s="15"/>
      <c r="C37" s="16"/>
      <c r="D37" s="16"/>
      <c r="E37" s="16"/>
      <c r="F37" s="16"/>
      <c r="G37" s="16"/>
      <c r="H37" s="16"/>
      <c r="I37" s="17"/>
      <c r="J37" s="17"/>
    </row>
    <row r="38" spans="1:10" ht="10.5" customHeight="1">
      <c r="A38" s="14"/>
      <c r="B38" s="15" t="s">
        <v>18</v>
      </c>
      <c r="C38" s="16">
        <v>63440</v>
      </c>
      <c r="D38" s="16">
        <f>1732+5857+7467</f>
        <v>15056</v>
      </c>
      <c r="E38" s="16">
        <v>86419</v>
      </c>
      <c r="F38" s="16">
        <f>14472+15757</f>
        <v>30229</v>
      </c>
      <c r="G38" s="16">
        <f>E38-C38</f>
        <v>22979</v>
      </c>
      <c r="H38" s="16">
        <f>F38-D38</f>
        <v>15173</v>
      </c>
      <c r="I38" s="17">
        <f>E38/C38*100</f>
        <v>136.22162673392182</v>
      </c>
      <c r="J38" s="17">
        <f>F38/D38*100</f>
        <v>200.7770988310308</v>
      </c>
    </row>
    <row r="39" spans="1:10" ht="10.5" customHeight="1">
      <c r="A39" s="14"/>
      <c r="B39" s="15" t="s">
        <v>19</v>
      </c>
      <c r="C39" s="16">
        <v>21494</v>
      </c>
      <c r="D39" s="16">
        <f>241+715+595</f>
        <v>1551</v>
      </c>
      <c r="E39" s="16">
        <v>37241</v>
      </c>
      <c r="F39" s="16">
        <f>654+3848+4100</f>
        <v>8602</v>
      </c>
      <c r="G39" s="16">
        <f>E39-C39</f>
        <v>15747</v>
      </c>
      <c r="H39" s="16">
        <f>F39-D39</f>
        <v>7051</v>
      </c>
      <c r="I39" s="17">
        <f>E39/C39*100</f>
        <v>173.2623057597469</v>
      </c>
      <c r="J39" s="17">
        <f>F39/D39*100</f>
        <v>554.6099290780143</v>
      </c>
    </row>
    <row r="40" spans="2:10" ht="5.25" customHeight="1">
      <c r="B40" s="10"/>
      <c r="C40" s="11"/>
      <c r="D40" s="11"/>
      <c r="E40" s="11"/>
      <c r="F40" s="11"/>
      <c r="G40" s="11"/>
      <c r="H40" s="11"/>
      <c r="I40" s="12"/>
      <c r="J40" s="12"/>
    </row>
    <row r="41" spans="1:10" ht="10.5" customHeight="1">
      <c r="A41" s="32" t="s">
        <v>26</v>
      </c>
      <c r="B41" s="33"/>
      <c r="C41" s="11"/>
      <c r="D41" s="11"/>
      <c r="E41" s="11"/>
      <c r="F41" s="11"/>
      <c r="G41" s="11"/>
      <c r="H41" s="11"/>
      <c r="I41" s="12"/>
      <c r="J41" s="12"/>
    </row>
    <row r="42" spans="1:10" ht="11.25" customHeight="1">
      <c r="A42" s="32" t="s">
        <v>27</v>
      </c>
      <c r="B42" s="33"/>
      <c r="C42" s="11"/>
      <c r="D42" s="11"/>
      <c r="E42" s="18"/>
      <c r="F42" s="11"/>
      <c r="G42" s="11"/>
      <c r="H42" s="11"/>
      <c r="I42" s="12"/>
      <c r="J42" s="12"/>
    </row>
    <row r="43" spans="2:10" ht="10.5" customHeight="1">
      <c r="B43" s="19">
        <v>0</v>
      </c>
      <c r="C43" s="11">
        <v>45449</v>
      </c>
      <c r="D43" s="11">
        <f>1318+3059+1745</f>
        <v>6122</v>
      </c>
      <c r="E43" s="2">
        <v>73850</v>
      </c>
      <c r="F43" s="11">
        <v>20838</v>
      </c>
      <c r="G43" s="11">
        <f aca="true" t="shared" si="8" ref="G43:H46">E43-C43</f>
        <v>28401</v>
      </c>
      <c r="H43" s="11">
        <f t="shared" si="8"/>
        <v>14716</v>
      </c>
      <c r="I43" s="12">
        <f aca="true" t="shared" si="9" ref="I43:J46">E43/C43*100</f>
        <v>162.48982375849855</v>
      </c>
      <c r="J43" s="12">
        <f t="shared" si="9"/>
        <v>340.37896112381577</v>
      </c>
    </row>
    <row r="44" spans="2:10" ht="10.5" customHeight="1">
      <c r="B44" s="19">
        <v>1</v>
      </c>
      <c r="C44" s="11">
        <v>19176</v>
      </c>
      <c r="D44" s="11">
        <f>548+2282+2866</f>
        <v>5696</v>
      </c>
      <c r="E44" s="2">
        <v>28181</v>
      </c>
      <c r="F44" s="11">
        <v>11375</v>
      </c>
      <c r="G44" s="11">
        <f t="shared" si="8"/>
        <v>9005</v>
      </c>
      <c r="H44" s="11">
        <f t="shared" si="8"/>
        <v>5679</v>
      </c>
      <c r="I44" s="12">
        <f t="shared" si="9"/>
        <v>146.95974134334585</v>
      </c>
      <c r="J44" s="12">
        <f t="shared" si="9"/>
        <v>199.7015449438202</v>
      </c>
    </row>
    <row r="45" spans="2:10" ht="10.5" customHeight="1">
      <c r="B45" s="19">
        <v>2</v>
      </c>
      <c r="C45" s="11">
        <v>13843</v>
      </c>
      <c r="D45" s="11">
        <f>94+955+2414</f>
        <v>3463</v>
      </c>
      <c r="E45" s="2">
        <v>16448</v>
      </c>
      <c r="F45" s="11">
        <v>5288</v>
      </c>
      <c r="G45" s="11">
        <f t="shared" si="8"/>
        <v>2605</v>
      </c>
      <c r="H45" s="11">
        <f t="shared" si="8"/>
        <v>1825</v>
      </c>
      <c r="I45" s="12">
        <f t="shared" si="9"/>
        <v>118.8181752510294</v>
      </c>
      <c r="J45" s="12">
        <f t="shared" si="9"/>
        <v>152.6999711233035</v>
      </c>
    </row>
    <row r="46" spans="2:10" ht="10.5" customHeight="1">
      <c r="B46" s="19" t="s">
        <v>28</v>
      </c>
      <c r="C46" s="11">
        <f>4741+1725</f>
        <v>6466</v>
      </c>
      <c r="D46" s="11">
        <f>12+230+755+47+282</f>
        <v>1326</v>
      </c>
      <c r="E46" s="2">
        <f>4838+1952</f>
        <v>6790</v>
      </c>
      <c r="F46" s="11">
        <f>1296+605</f>
        <v>1901</v>
      </c>
      <c r="G46" s="11">
        <f t="shared" si="8"/>
        <v>324</v>
      </c>
      <c r="H46" s="11">
        <f t="shared" si="8"/>
        <v>575</v>
      </c>
      <c r="I46" s="12">
        <f t="shared" si="9"/>
        <v>105.01082585833592</v>
      </c>
      <c r="J46" s="12">
        <f t="shared" si="9"/>
        <v>143.36349924585218</v>
      </c>
    </row>
    <row r="47" spans="1:10" ht="5.25" customHeight="1">
      <c r="A47" s="20"/>
      <c r="B47" s="19"/>
      <c r="C47" s="21"/>
      <c r="D47" s="11"/>
      <c r="E47" s="11"/>
      <c r="F47" s="11"/>
      <c r="G47" s="11"/>
      <c r="H47" s="11"/>
      <c r="I47" s="12"/>
      <c r="J47" s="12"/>
    </row>
    <row r="48" spans="1:10" s="20" customFormat="1" ht="10.5" customHeight="1">
      <c r="A48" s="30" t="s">
        <v>29</v>
      </c>
      <c r="B48" s="31"/>
      <c r="C48" s="21"/>
      <c r="D48" s="11"/>
      <c r="E48" s="11"/>
      <c r="F48" s="11"/>
      <c r="G48" s="11"/>
      <c r="H48" s="11"/>
      <c r="I48" s="12"/>
      <c r="J48" s="12"/>
    </row>
    <row r="49" spans="2:10" s="20" customFormat="1" ht="10.5" customHeight="1">
      <c r="B49" s="10" t="s">
        <v>30</v>
      </c>
      <c r="C49" s="21">
        <v>8349</v>
      </c>
      <c r="D49" s="18">
        <f>1393+2752+1179</f>
        <v>5324</v>
      </c>
      <c r="E49" s="11">
        <v>31186</v>
      </c>
      <c r="F49" s="11">
        <f>1431+13769+10468</f>
        <v>25668</v>
      </c>
      <c r="G49" s="11">
        <f aca="true" t="shared" si="10" ref="G49:H53">E49-C49</f>
        <v>22837</v>
      </c>
      <c r="H49" s="11">
        <f t="shared" si="10"/>
        <v>20344</v>
      </c>
      <c r="I49" s="12">
        <f aca="true" t="shared" si="11" ref="I49:J53">E49/C49*100</f>
        <v>373.52976404359805</v>
      </c>
      <c r="J49" s="12">
        <f t="shared" si="11"/>
        <v>482.1187077385424</v>
      </c>
    </row>
    <row r="50" spans="2:10" s="20" customFormat="1" ht="10.5" customHeight="1">
      <c r="B50" s="10" t="s">
        <v>31</v>
      </c>
      <c r="C50" s="21">
        <v>51043</v>
      </c>
      <c r="D50" s="18">
        <f>32+1056+3583</f>
        <v>4671</v>
      </c>
      <c r="E50" s="11">
        <v>55673</v>
      </c>
      <c r="F50" s="11">
        <f>4+285+2505</f>
        <v>2794</v>
      </c>
      <c r="G50" s="11">
        <f t="shared" si="10"/>
        <v>4630</v>
      </c>
      <c r="H50" s="11">
        <f t="shared" si="10"/>
        <v>-1877</v>
      </c>
      <c r="I50" s="12">
        <f t="shared" si="11"/>
        <v>109.07078345708521</v>
      </c>
      <c r="J50" s="12">
        <f t="shared" si="11"/>
        <v>59.81588524941126</v>
      </c>
    </row>
    <row r="51" spans="2:10" s="20" customFormat="1" ht="22.5">
      <c r="B51" s="13" t="s">
        <v>32</v>
      </c>
      <c r="C51" s="21">
        <v>16800</v>
      </c>
      <c r="D51" s="18">
        <f>7+55+70+27+829+1614</f>
        <v>2602</v>
      </c>
      <c r="E51" s="11">
        <v>20726</v>
      </c>
      <c r="F51" s="11">
        <f>2+135+245+7+467+2495</f>
        <v>3351</v>
      </c>
      <c r="G51" s="11">
        <f t="shared" si="10"/>
        <v>3926</v>
      </c>
      <c r="H51" s="11">
        <f t="shared" si="10"/>
        <v>749</v>
      </c>
      <c r="I51" s="12">
        <f t="shared" si="11"/>
        <v>123.3690476190476</v>
      </c>
      <c r="J51" s="12">
        <f t="shared" si="11"/>
        <v>128.78554957724825</v>
      </c>
    </row>
    <row r="52" spans="2:10" s="20" customFormat="1" ht="22.5">
      <c r="B52" s="13" t="s">
        <v>33</v>
      </c>
      <c r="C52" s="21">
        <v>7092</v>
      </c>
      <c r="D52" s="18">
        <f>25+67+48+484+1721+1408</f>
        <v>3753</v>
      </c>
      <c r="E52" s="11">
        <v>12565</v>
      </c>
      <c r="F52" s="11">
        <f>25+227+248+184+2379+3543</f>
        <v>6606</v>
      </c>
      <c r="G52" s="11">
        <f t="shared" si="10"/>
        <v>5473</v>
      </c>
      <c r="H52" s="11">
        <f t="shared" si="10"/>
        <v>2853</v>
      </c>
      <c r="I52" s="12">
        <f t="shared" si="11"/>
        <v>177.17146080090242</v>
      </c>
      <c r="J52" s="12">
        <f t="shared" si="11"/>
        <v>176.01918465227817</v>
      </c>
    </row>
    <row r="53" spans="2:10" s="20" customFormat="1" ht="10.5" customHeight="1">
      <c r="B53" s="10" t="s">
        <v>34</v>
      </c>
      <c r="C53" s="21">
        <f>1463+187</f>
        <v>1650</v>
      </c>
      <c r="D53" s="18">
        <v>257</v>
      </c>
      <c r="E53" s="11">
        <f>4547+572</f>
        <v>5119</v>
      </c>
      <c r="F53" s="11">
        <v>983</v>
      </c>
      <c r="G53" s="11">
        <f t="shared" si="10"/>
        <v>3469</v>
      </c>
      <c r="H53" s="11">
        <f t="shared" si="10"/>
        <v>726</v>
      </c>
      <c r="I53" s="12">
        <f t="shared" si="11"/>
        <v>310.24242424242425</v>
      </c>
      <c r="J53" s="12">
        <f t="shared" si="11"/>
        <v>382.49027237354085</v>
      </c>
    </row>
    <row r="54" spans="3:10" s="20" customFormat="1" ht="11.25">
      <c r="C54" s="18"/>
      <c r="D54" s="18"/>
      <c r="E54" s="18"/>
      <c r="F54" s="18"/>
      <c r="G54" s="18"/>
      <c r="H54" s="18"/>
      <c r="I54" s="22"/>
      <c r="J54" s="22"/>
    </row>
    <row r="55" spans="1:6" s="20" customFormat="1" ht="12.75" customHeight="1">
      <c r="A55" s="23" t="s">
        <v>35</v>
      </c>
      <c r="C55" s="18"/>
      <c r="D55" s="18"/>
      <c r="E55" s="18"/>
      <c r="F55" s="18"/>
    </row>
    <row r="56" spans="1:6" s="20" customFormat="1" ht="12.75" customHeight="1">
      <c r="A56" s="23" t="s">
        <v>36</v>
      </c>
      <c r="C56" s="18"/>
      <c r="D56" s="18"/>
      <c r="E56" s="18"/>
      <c r="F56" s="18"/>
    </row>
    <row r="57" spans="3:6" s="20" customFormat="1" ht="11.25">
      <c r="C57" s="18"/>
      <c r="D57" s="18"/>
      <c r="E57" s="18"/>
      <c r="F57" s="18"/>
    </row>
  </sheetData>
  <mergeCells count="9">
    <mergeCell ref="A48:B48"/>
    <mergeCell ref="A41:B41"/>
    <mergeCell ref="G3:H3"/>
    <mergeCell ref="I3:J3"/>
    <mergeCell ref="A42:B42"/>
    <mergeCell ref="A1:J1"/>
    <mergeCell ref="C3:D3"/>
    <mergeCell ref="E3:F3"/>
    <mergeCell ref="A3:B4"/>
  </mergeCells>
  <printOptions horizontalCentered="1"/>
  <pageMargins left="0.99" right="0.984251968503937" top="1.3779527559055118" bottom="1.3779527559055118" header="1.1811023622047245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Cermakova</cp:lastModifiedBy>
  <cp:lastPrinted>2004-12-21T09:43:37Z</cp:lastPrinted>
  <dcterms:created xsi:type="dcterms:W3CDTF">2004-12-21T09:43:27Z</dcterms:created>
  <dcterms:modified xsi:type="dcterms:W3CDTF">2004-12-22T08:30:09Z</dcterms:modified>
  <cp:category/>
  <cp:version/>
  <cp:contentType/>
  <cp:contentStatus/>
</cp:coreProperties>
</file>