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_6" sheetId="1" r:id="rId1"/>
  </sheets>
  <definedNames/>
  <calcPr fullCalcOnLoad="1"/>
</workbook>
</file>

<file path=xl/sharedStrings.xml><?xml version="1.0" encoding="utf-8"?>
<sst xmlns="http://schemas.openxmlformats.org/spreadsheetml/2006/main" count="147" uniqueCount="44">
  <si>
    <t xml:space="preserve">Tab. 6  Obyvatelstvo ekonomicky aktivní podle nejvyššího ukončeného vzdělání, podle hlavních tříd </t>
  </si>
  <si>
    <t xml:space="preserve">             zaměstnání a podle pohlaví k 1. 3. 2001</t>
  </si>
  <si>
    <t>Hlavní třídy</t>
  </si>
  <si>
    <t>Nejvyšší ukončené vzdělání</t>
  </si>
  <si>
    <t>Obyv. 15-ti leté a starší celkem</t>
  </si>
  <si>
    <t>základní</t>
  </si>
  <si>
    <t>střední</t>
  </si>
  <si>
    <t>úplné střední s maturitou</t>
  </si>
  <si>
    <t>vyšší odborné s nástavb.</t>
  </si>
  <si>
    <t>vysoko-školské</t>
  </si>
  <si>
    <t>bez vzdělání a nezjištěno</t>
  </si>
  <si>
    <t>zaměstnání</t>
  </si>
  <si>
    <t>Muži (abs.)</t>
  </si>
  <si>
    <t>1. Zákonodárci,</t>
  </si>
  <si>
    <t>vedoucí a řídící prac.</t>
  </si>
  <si>
    <t>2. Vědečtí a odborní</t>
  </si>
  <si>
    <t>duševní pracovníci</t>
  </si>
  <si>
    <t>3. Techničtí, zdrav.</t>
  </si>
  <si>
    <t>a pedagogičtí prac.</t>
  </si>
  <si>
    <t>4. Nižší administrativní</t>
  </si>
  <si>
    <t>pracovníci (úředníci)</t>
  </si>
  <si>
    <t>5. Provozní pracovníci</t>
  </si>
  <si>
    <t>ve službách a obchodě</t>
  </si>
  <si>
    <t>6. Kval. dělníci v zem.,</t>
  </si>
  <si>
    <t>lesnictví a rybářství</t>
  </si>
  <si>
    <t>7. Řemeslníci a kval.</t>
  </si>
  <si>
    <t>výrobci, zprac. a oprav.</t>
  </si>
  <si>
    <t>8. Obsluha strojů a</t>
  </si>
  <si>
    <t>zařízení</t>
  </si>
  <si>
    <t>9. Pomocní a nekval.</t>
  </si>
  <si>
    <t xml:space="preserve">pracovníci </t>
  </si>
  <si>
    <t>10. Příslušníci armády</t>
  </si>
  <si>
    <t xml:space="preserve">11. Nezaměstnaní </t>
  </si>
  <si>
    <t>absol. škol</t>
  </si>
  <si>
    <t>Nezjištěno</t>
  </si>
  <si>
    <t xml:space="preserve">Ekonomicky aktivní </t>
  </si>
  <si>
    <t>osoby úhrnem</t>
  </si>
  <si>
    <t>pokračování</t>
  </si>
  <si>
    <t>Ženy (abs.)</t>
  </si>
  <si>
    <t>-</t>
  </si>
  <si>
    <t>Celkem (abs.)</t>
  </si>
  <si>
    <t>140</t>
  </si>
  <si>
    <t>dokončení</t>
  </si>
  <si>
    <t>Celkem (v %)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</si>
</sst>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##,000"/>
    <numFmt numFmtId="166" formatCode="#,##0__"/>
    <numFmt numFmtId="167" formatCode="0__"/>
    <numFmt numFmtId="168" formatCode="##,#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2" xfId="0" applyFont="1" applyBorder="1" applyAlignment="1">
      <alignment horizontal="left" vertical="top" indent="1"/>
    </xf>
    <xf numFmtId="0" fontId="5" fillId="0" borderId="4" xfId="0" applyFont="1" applyBorder="1" applyAlignment="1">
      <alignment horizontal="left" vertical="top" indent="1"/>
    </xf>
    <xf numFmtId="0" fontId="5" fillId="0" borderId="1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20" xfId="0" applyNumberFormat="1" applyFont="1" applyBorder="1" applyAlignment="1">
      <alignment horizontal="right" vertical="center"/>
    </xf>
    <xf numFmtId="2" fontId="5" fillId="0" borderId="21" xfId="0" applyNumberFormat="1" applyFont="1" applyBorder="1" applyAlignment="1">
      <alignment horizontal="right" vertical="center"/>
    </xf>
    <xf numFmtId="2" fontId="5" fillId="0" borderId="19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2" fontId="5" fillId="0" borderId="2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2" fontId="5" fillId="0" borderId="23" xfId="0" applyNumberFormat="1" applyFont="1" applyBorder="1" applyAlignment="1">
      <alignment horizontal="right" vertical="center"/>
    </xf>
    <xf numFmtId="2" fontId="5" fillId="0" borderId="2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9.375" style="0" customWidth="1"/>
    <col min="2" max="2" width="8.625" style="0" customWidth="1"/>
    <col min="3" max="3" width="9.625" style="0" customWidth="1"/>
    <col min="5" max="5" width="8.25390625" style="0" customWidth="1"/>
    <col min="7" max="7" width="7.8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12.75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8" ht="12.75">
      <c r="A3" s="1"/>
      <c r="B3" s="1"/>
      <c r="C3" s="1"/>
      <c r="D3" s="1"/>
      <c r="E3" s="1"/>
      <c r="F3" s="1"/>
      <c r="G3" s="1"/>
      <c r="H3" s="1"/>
    </row>
    <row r="4" ht="13.5" thickBot="1"/>
    <row r="5" spans="1:8" ht="18" customHeight="1">
      <c r="A5" s="25" t="s">
        <v>2</v>
      </c>
      <c r="B5" s="23" t="s">
        <v>3</v>
      </c>
      <c r="C5" s="24"/>
      <c r="D5" s="24"/>
      <c r="E5" s="24"/>
      <c r="F5" s="24"/>
      <c r="G5" s="24"/>
      <c r="H5" s="60" t="s">
        <v>4</v>
      </c>
    </row>
    <row r="6" spans="1:8" ht="18" customHeight="1">
      <c r="A6" s="26"/>
      <c r="B6" s="41" t="s">
        <v>5</v>
      </c>
      <c r="C6" s="41" t="s">
        <v>6</v>
      </c>
      <c r="D6" s="38" t="s">
        <v>7</v>
      </c>
      <c r="E6" s="38" t="s">
        <v>8</v>
      </c>
      <c r="F6" s="38" t="s">
        <v>9</v>
      </c>
      <c r="G6" s="38" t="s">
        <v>10</v>
      </c>
      <c r="H6" s="61"/>
    </row>
    <row r="7" spans="1:8" ht="18" customHeight="1">
      <c r="A7" s="27" t="s">
        <v>11</v>
      </c>
      <c r="B7" s="42"/>
      <c r="C7" s="42"/>
      <c r="D7" s="39"/>
      <c r="E7" s="39"/>
      <c r="F7" s="39"/>
      <c r="G7" s="39"/>
      <c r="H7" s="61"/>
    </row>
    <row r="8" spans="1:8" ht="18" customHeight="1" thickBot="1">
      <c r="A8" s="28"/>
      <c r="B8" s="43"/>
      <c r="C8" s="43"/>
      <c r="D8" s="40"/>
      <c r="E8" s="40"/>
      <c r="F8" s="40"/>
      <c r="G8" s="40"/>
      <c r="H8" s="62"/>
    </row>
    <row r="9" spans="1:8" ht="12.75">
      <c r="A9" s="11" t="s">
        <v>12</v>
      </c>
      <c r="B9" s="12"/>
      <c r="C9" s="12"/>
      <c r="D9" s="12"/>
      <c r="E9" s="12"/>
      <c r="F9" s="12"/>
      <c r="G9" s="12"/>
      <c r="H9" s="13"/>
    </row>
    <row r="10" spans="1:8" ht="12.75">
      <c r="A10" s="14"/>
      <c r="B10" s="15"/>
      <c r="C10" s="15"/>
      <c r="D10" s="15"/>
      <c r="E10" s="15"/>
      <c r="F10" s="15"/>
      <c r="G10" s="15"/>
      <c r="H10" s="16"/>
    </row>
    <row r="11" spans="1:8" ht="12.75">
      <c r="A11" s="17"/>
      <c r="B11" s="18"/>
      <c r="C11" s="18"/>
      <c r="D11" s="18"/>
      <c r="E11" s="18"/>
      <c r="F11" s="18"/>
      <c r="G11" s="18"/>
      <c r="H11" s="19"/>
    </row>
    <row r="12" spans="1:8" ht="12.75">
      <c r="A12" s="3" t="s">
        <v>13</v>
      </c>
      <c r="B12" s="20">
        <v>2185</v>
      </c>
      <c r="C12" s="22">
        <f>18546+19769</f>
        <v>38315</v>
      </c>
      <c r="D12" s="20">
        <f>4003+59797+8517</f>
        <v>72317</v>
      </c>
      <c r="E12" s="22">
        <v>9575</v>
      </c>
      <c r="F12" s="20">
        <v>89652</v>
      </c>
      <c r="G12" s="22">
        <v>313</v>
      </c>
      <c r="H12" s="32">
        <f>SUM(B12:G12)</f>
        <v>212357</v>
      </c>
    </row>
    <row r="13" spans="1:8" ht="12.75">
      <c r="A13" s="4" t="s">
        <v>14</v>
      </c>
      <c r="B13" s="21"/>
      <c r="C13" s="7"/>
      <c r="D13" s="21"/>
      <c r="E13" s="7"/>
      <c r="F13" s="21"/>
      <c r="G13" s="7"/>
      <c r="H13" s="33"/>
    </row>
    <row r="14" spans="1:8" ht="12.75">
      <c r="A14" s="3" t="s">
        <v>15</v>
      </c>
      <c r="B14" s="20">
        <v>720</v>
      </c>
      <c r="C14" s="22">
        <f>2321+3133</f>
        <v>5454</v>
      </c>
      <c r="D14" s="20">
        <f>1179+27160+5905</f>
        <v>34244</v>
      </c>
      <c r="E14" s="22">
        <v>9052</v>
      </c>
      <c r="F14" s="20">
        <v>164542</v>
      </c>
      <c r="G14" s="22">
        <v>209</v>
      </c>
      <c r="H14" s="32">
        <f>SUM(B14:G14)</f>
        <v>214221</v>
      </c>
    </row>
    <row r="15" spans="1:8" ht="12.75">
      <c r="A15" s="5" t="s">
        <v>16</v>
      </c>
      <c r="B15" s="31"/>
      <c r="C15" s="34"/>
      <c r="D15" s="31"/>
      <c r="E15" s="34"/>
      <c r="F15" s="31"/>
      <c r="G15" s="34"/>
      <c r="H15" s="35"/>
    </row>
    <row r="16" spans="1:8" ht="12.75">
      <c r="A16" s="4" t="s">
        <v>17</v>
      </c>
      <c r="B16" s="21">
        <v>4804</v>
      </c>
      <c r="C16" s="7">
        <f>31860+45123</f>
        <v>76983</v>
      </c>
      <c r="D16" s="21">
        <f>16406+225858+34465</f>
        <v>276729</v>
      </c>
      <c r="E16" s="7">
        <v>33621</v>
      </c>
      <c r="F16" s="21">
        <v>79637</v>
      </c>
      <c r="G16" s="7">
        <v>566</v>
      </c>
      <c r="H16" s="33">
        <f>SUM(B16:G16)</f>
        <v>472340</v>
      </c>
    </row>
    <row r="17" spans="1:8" ht="12.75">
      <c r="A17" s="4" t="s">
        <v>18</v>
      </c>
      <c r="B17" s="21"/>
      <c r="C17" s="7"/>
      <c r="D17" s="21"/>
      <c r="E17" s="7"/>
      <c r="F17" s="21"/>
      <c r="G17" s="7"/>
      <c r="H17" s="33"/>
    </row>
    <row r="18" spans="1:8" ht="12.75">
      <c r="A18" s="3" t="s">
        <v>19</v>
      </c>
      <c r="B18" s="20">
        <v>4565</v>
      </c>
      <c r="C18" s="22">
        <f>16969+16809</f>
        <v>33778</v>
      </c>
      <c r="D18" s="20">
        <f>2548+20744+5402</f>
        <v>28694</v>
      </c>
      <c r="E18" s="22">
        <v>2705</v>
      </c>
      <c r="F18" s="20">
        <v>4458</v>
      </c>
      <c r="G18" s="22">
        <v>134</v>
      </c>
      <c r="H18" s="32">
        <f>SUM(B18:G18)</f>
        <v>74334</v>
      </c>
    </row>
    <row r="19" spans="1:8" ht="12.75">
      <c r="A19" s="5" t="s">
        <v>20</v>
      </c>
      <c r="B19" s="31"/>
      <c r="C19" s="34"/>
      <c r="D19" s="31"/>
      <c r="E19" s="34"/>
      <c r="F19" s="31"/>
      <c r="G19" s="34"/>
      <c r="H19" s="35"/>
    </row>
    <row r="20" spans="1:8" ht="12.75">
      <c r="A20" s="4" t="s">
        <v>21</v>
      </c>
      <c r="B20" s="21">
        <v>16891</v>
      </c>
      <c r="C20" s="7">
        <f>62669+59579</f>
        <v>122248</v>
      </c>
      <c r="D20" s="21">
        <f>9512+52290+12913</f>
        <v>74715</v>
      </c>
      <c r="E20" s="7">
        <v>7427</v>
      </c>
      <c r="F20" s="21">
        <v>7348</v>
      </c>
      <c r="G20" s="7">
        <v>934</v>
      </c>
      <c r="H20" s="33">
        <f>SUM(B20:G20)</f>
        <v>229563</v>
      </c>
    </row>
    <row r="21" spans="1:8" ht="12.75">
      <c r="A21" s="4" t="s">
        <v>22</v>
      </c>
      <c r="B21" s="21"/>
      <c r="C21" s="7"/>
      <c r="D21" s="21"/>
      <c r="E21" s="7"/>
      <c r="F21" s="21"/>
      <c r="G21" s="7"/>
      <c r="H21" s="33"/>
    </row>
    <row r="22" spans="1:8" ht="12.75">
      <c r="A22" s="3" t="s">
        <v>23</v>
      </c>
      <c r="B22" s="20">
        <v>8919</v>
      </c>
      <c r="C22" s="22">
        <f>19777+16869</f>
        <v>36646</v>
      </c>
      <c r="D22" s="20">
        <f>909+9339+933</f>
        <v>11181</v>
      </c>
      <c r="E22" s="22">
        <v>803</v>
      </c>
      <c r="F22" s="20">
        <v>1850</v>
      </c>
      <c r="G22" s="22">
        <v>282</v>
      </c>
      <c r="H22" s="32">
        <f>SUM(B22:G22)</f>
        <v>59681</v>
      </c>
    </row>
    <row r="23" spans="1:8" ht="12.75">
      <c r="A23" s="5" t="s">
        <v>24</v>
      </c>
      <c r="B23" s="31"/>
      <c r="C23" s="34"/>
      <c r="D23" s="31"/>
      <c r="E23" s="34"/>
      <c r="F23" s="31"/>
      <c r="G23" s="34"/>
      <c r="H23" s="35"/>
    </row>
    <row r="24" spans="1:8" ht="12.75">
      <c r="A24" s="4" t="s">
        <v>25</v>
      </c>
      <c r="B24" s="21">
        <v>43398</v>
      </c>
      <c r="C24" s="7">
        <f>363261+306409</f>
        <v>669670</v>
      </c>
      <c r="D24" s="21">
        <f>22521+84083+9089</f>
        <v>115693</v>
      </c>
      <c r="E24" s="7">
        <v>8135</v>
      </c>
      <c r="F24" s="21">
        <v>3653</v>
      </c>
      <c r="G24" s="7">
        <v>2079</v>
      </c>
      <c r="H24" s="33">
        <f>SUM(B24:G24)</f>
        <v>842628</v>
      </c>
    </row>
    <row r="25" spans="1:8" ht="12.75">
      <c r="A25" s="4" t="s">
        <v>26</v>
      </c>
      <c r="B25" s="21"/>
      <c r="C25" s="7"/>
      <c r="D25" s="21"/>
      <c r="E25" s="7"/>
      <c r="F25" s="21"/>
      <c r="G25" s="7"/>
      <c r="H25" s="33"/>
    </row>
    <row r="26" spans="1:8" ht="12.75">
      <c r="A26" s="3" t="s">
        <v>27</v>
      </c>
      <c r="B26" s="20">
        <v>49587</v>
      </c>
      <c r="C26" s="22">
        <f>171966+150229</f>
        <v>322195</v>
      </c>
      <c r="D26" s="20">
        <f>9819+45256+7116</f>
        <v>62191</v>
      </c>
      <c r="E26" s="22">
        <v>3850</v>
      </c>
      <c r="F26" s="20">
        <v>1761</v>
      </c>
      <c r="G26" s="22">
        <v>1325</v>
      </c>
      <c r="H26" s="32">
        <f>SUM(B26:G26)</f>
        <v>440909</v>
      </c>
    </row>
    <row r="27" spans="1:8" ht="12.75">
      <c r="A27" s="5" t="s">
        <v>28</v>
      </c>
      <c r="B27" s="31"/>
      <c r="C27" s="34"/>
      <c r="D27" s="31"/>
      <c r="E27" s="34"/>
      <c r="F27" s="31"/>
      <c r="G27" s="34"/>
      <c r="H27" s="35"/>
    </row>
    <row r="28" spans="1:8" ht="12.75">
      <c r="A28" s="4" t="s">
        <v>29</v>
      </c>
      <c r="B28" s="21">
        <v>49653</v>
      </c>
      <c r="C28" s="7">
        <f>46335+30848</f>
        <v>77183</v>
      </c>
      <c r="D28" s="21">
        <f>1745+9686+2555</f>
        <v>13986</v>
      </c>
      <c r="E28" s="7">
        <v>1272</v>
      </c>
      <c r="F28" s="21">
        <v>1331</v>
      </c>
      <c r="G28" s="7">
        <v>1952</v>
      </c>
      <c r="H28" s="33">
        <f>SUM(B28:G28)</f>
        <v>145377</v>
      </c>
    </row>
    <row r="29" spans="1:8" ht="12.75">
      <c r="A29" s="4" t="s">
        <v>30</v>
      </c>
      <c r="B29" s="21"/>
      <c r="C29" s="7"/>
      <c r="D29" s="21"/>
      <c r="E29" s="7"/>
      <c r="F29" s="21"/>
      <c r="G29" s="7"/>
      <c r="H29" s="33"/>
    </row>
    <row r="30" spans="1:8" ht="12.75">
      <c r="A30" s="29" t="s">
        <v>31</v>
      </c>
      <c r="B30" s="20">
        <v>1509</v>
      </c>
      <c r="C30" s="22">
        <f>7608+7505</f>
        <v>15113</v>
      </c>
      <c r="D30" s="20">
        <f>2261+13376+2434</f>
        <v>18071</v>
      </c>
      <c r="E30" s="22">
        <v>2238</v>
      </c>
      <c r="F30" s="20">
        <v>10279</v>
      </c>
      <c r="G30" s="22">
        <v>140</v>
      </c>
      <c r="H30" s="32">
        <f>SUM(B30:G30)</f>
        <v>47350</v>
      </c>
    </row>
    <row r="31" spans="1:8" ht="12.75">
      <c r="A31" s="30"/>
      <c r="B31" s="31"/>
      <c r="C31" s="34"/>
      <c r="D31" s="31"/>
      <c r="E31" s="34"/>
      <c r="F31" s="31"/>
      <c r="G31" s="34"/>
      <c r="H31" s="35"/>
    </row>
    <row r="32" spans="1:8" ht="12.75">
      <c r="A32" s="4" t="s">
        <v>32</v>
      </c>
      <c r="B32" s="21">
        <v>6271</v>
      </c>
      <c r="C32" s="7">
        <f>4590+3442</f>
        <v>8032</v>
      </c>
      <c r="D32" s="21">
        <f>879+5039+1564</f>
        <v>7482</v>
      </c>
      <c r="E32" s="7">
        <v>1091</v>
      </c>
      <c r="F32" s="21">
        <v>1519</v>
      </c>
      <c r="G32" s="7">
        <v>196</v>
      </c>
      <c r="H32" s="33">
        <f>SUM(B32:G32)</f>
        <v>24591</v>
      </c>
    </row>
    <row r="33" spans="1:8" ht="12.75">
      <c r="A33" s="4" t="s">
        <v>33</v>
      </c>
      <c r="B33" s="21"/>
      <c r="C33" s="7"/>
      <c r="D33" s="21"/>
      <c r="E33" s="7"/>
      <c r="F33" s="21"/>
      <c r="G33" s="7"/>
      <c r="H33" s="33"/>
    </row>
    <row r="34" spans="1:8" ht="12.75">
      <c r="A34" s="29" t="s">
        <v>34</v>
      </c>
      <c r="B34" s="20">
        <v>35566</v>
      </c>
      <c r="C34" s="22">
        <f>25427+19193</f>
        <v>44620</v>
      </c>
      <c r="D34" s="20">
        <f>2171+11030+3549</f>
        <v>16750</v>
      </c>
      <c r="E34" s="22">
        <v>1907</v>
      </c>
      <c r="F34" s="20">
        <v>5724</v>
      </c>
      <c r="G34" s="22">
        <v>5604</v>
      </c>
      <c r="H34" s="32">
        <f>SUM(B34:G34)</f>
        <v>110171</v>
      </c>
    </row>
    <row r="35" spans="1:8" ht="12.75">
      <c r="A35" s="30"/>
      <c r="B35" s="31"/>
      <c r="C35" s="34"/>
      <c r="D35" s="31"/>
      <c r="E35" s="34"/>
      <c r="F35" s="31"/>
      <c r="G35" s="34"/>
      <c r="H35" s="35"/>
    </row>
    <row r="36" spans="1:8" ht="12.75">
      <c r="A36" s="4" t="s">
        <v>35</v>
      </c>
      <c r="B36" s="21">
        <f aca="true" t="shared" si="0" ref="B36:H36">SUM(B12:B35)</f>
        <v>224068</v>
      </c>
      <c r="C36" s="7">
        <f t="shared" si="0"/>
        <v>1450237</v>
      </c>
      <c r="D36" s="21">
        <f t="shared" si="0"/>
        <v>732053</v>
      </c>
      <c r="E36" s="7">
        <f t="shared" si="0"/>
        <v>81676</v>
      </c>
      <c r="F36" s="21">
        <f t="shared" si="0"/>
        <v>371754</v>
      </c>
      <c r="G36" s="7">
        <f t="shared" si="0"/>
        <v>13734</v>
      </c>
      <c r="H36" s="33">
        <f t="shared" si="0"/>
        <v>2873522</v>
      </c>
    </row>
    <row r="37" spans="1:8" ht="13.5" thickBot="1">
      <c r="A37" s="6" t="s">
        <v>36</v>
      </c>
      <c r="B37" s="36"/>
      <c r="C37" s="37"/>
      <c r="D37" s="36"/>
      <c r="E37" s="37"/>
      <c r="F37" s="36"/>
      <c r="G37" s="37"/>
      <c r="H37" s="46"/>
    </row>
    <row r="51" ht="13.5" thickBot="1">
      <c r="H51" s="8" t="s">
        <v>37</v>
      </c>
    </row>
    <row r="52" spans="1:8" ht="12.75">
      <c r="A52" s="25" t="s">
        <v>2</v>
      </c>
      <c r="B52" s="23" t="s">
        <v>3</v>
      </c>
      <c r="C52" s="24"/>
      <c r="D52" s="24"/>
      <c r="E52" s="24"/>
      <c r="F52" s="24"/>
      <c r="G52" s="24"/>
      <c r="H52" s="60" t="s">
        <v>4</v>
      </c>
    </row>
    <row r="53" spans="1:8" ht="12.75">
      <c r="A53" s="26"/>
      <c r="B53" s="41" t="s">
        <v>5</v>
      </c>
      <c r="C53" s="41" t="s">
        <v>6</v>
      </c>
      <c r="D53" s="38" t="s">
        <v>7</v>
      </c>
      <c r="E53" s="38" t="s">
        <v>8</v>
      </c>
      <c r="F53" s="38" t="s">
        <v>9</v>
      </c>
      <c r="G53" s="38" t="s">
        <v>10</v>
      </c>
      <c r="H53" s="61"/>
    </row>
    <row r="54" spans="1:8" ht="12.75">
      <c r="A54" s="27" t="s">
        <v>11</v>
      </c>
      <c r="B54" s="42"/>
      <c r="C54" s="42"/>
      <c r="D54" s="39"/>
      <c r="E54" s="39"/>
      <c r="F54" s="39"/>
      <c r="G54" s="39"/>
      <c r="H54" s="61"/>
    </row>
    <row r="55" spans="1:8" ht="13.5" thickBot="1">
      <c r="A55" s="28"/>
      <c r="B55" s="43"/>
      <c r="C55" s="43"/>
      <c r="D55" s="40"/>
      <c r="E55" s="40"/>
      <c r="F55" s="40"/>
      <c r="G55" s="40"/>
      <c r="H55" s="62"/>
    </row>
    <row r="56" spans="1:8" ht="18" customHeight="1">
      <c r="A56" s="11" t="s">
        <v>38</v>
      </c>
      <c r="B56" s="12"/>
      <c r="C56" s="12"/>
      <c r="D56" s="12"/>
      <c r="E56" s="12"/>
      <c r="F56" s="12"/>
      <c r="G56" s="12"/>
      <c r="H56" s="13"/>
    </row>
    <row r="57" spans="1:8" ht="18" customHeight="1">
      <c r="A57" s="14"/>
      <c r="B57" s="15"/>
      <c r="C57" s="15"/>
      <c r="D57" s="15"/>
      <c r="E57" s="15"/>
      <c r="F57" s="15"/>
      <c r="G57" s="15"/>
      <c r="H57" s="16"/>
    </row>
    <row r="58" spans="1:8" ht="18" customHeight="1">
      <c r="A58" s="17"/>
      <c r="B58" s="18"/>
      <c r="C58" s="18"/>
      <c r="D58" s="18"/>
      <c r="E58" s="18"/>
      <c r="F58" s="18"/>
      <c r="G58" s="18"/>
      <c r="H58" s="19"/>
    </row>
    <row r="59" spans="1:8" ht="18" customHeight="1">
      <c r="A59" s="3" t="s">
        <v>13</v>
      </c>
      <c r="B59" s="20">
        <v>2361</v>
      </c>
      <c r="C59" s="22">
        <f>9494+11162</f>
        <v>20656</v>
      </c>
      <c r="D59" s="20">
        <f>1212+33717+8651</f>
        <v>43580</v>
      </c>
      <c r="E59" s="22">
        <v>7568</v>
      </c>
      <c r="F59" s="20">
        <v>27201</v>
      </c>
      <c r="G59" s="22">
        <v>135</v>
      </c>
      <c r="H59" s="32">
        <f>SUM(B59:G59)</f>
        <v>101501</v>
      </c>
    </row>
    <row r="60" spans="1:8" ht="12.75">
      <c r="A60" s="4" t="s">
        <v>14</v>
      </c>
      <c r="B60" s="21"/>
      <c r="C60" s="7"/>
      <c r="D60" s="21"/>
      <c r="E60" s="7"/>
      <c r="F60" s="21"/>
      <c r="G60" s="7"/>
      <c r="H60" s="33"/>
    </row>
    <row r="61" spans="1:8" ht="12.75">
      <c r="A61" s="3" t="s">
        <v>15</v>
      </c>
      <c r="B61" s="20">
        <v>1053</v>
      </c>
      <c r="C61" s="22">
        <f>1531+3492</f>
        <v>5023</v>
      </c>
      <c r="D61" s="20">
        <f>557+45179+11181</f>
        <v>56917</v>
      </c>
      <c r="E61" s="22">
        <v>17820</v>
      </c>
      <c r="F61" s="20">
        <v>165942</v>
      </c>
      <c r="G61" s="22">
        <v>184</v>
      </c>
      <c r="H61" s="32">
        <f>SUM(B61:G61)</f>
        <v>246939</v>
      </c>
    </row>
    <row r="62" spans="1:8" ht="12.75">
      <c r="A62" s="5" t="s">
        <v>16</v>
      </c>
      <c r="B62" s="31"/>
      <c r="C62" s="34"/>
      <c r="D62" s="31"/>
      <c r="E62" s="34"/>
      <c r="F62" s="31"/>
      <c r="G62" s="34"/>
      <c r="H62" s="35"/>
    </row>
    <row r="63" spans="1:8" ht="12.75">
      <c r="A63" s="4" t="s">
        <v>17</v>
      </c>
      <c r="B63" s="21">
        <v>10611</v>
      </c>
      <c r="C63" s="7">
        <f>22991+48737</f>
        <v>71728</v>
      </c>
      <c r="D63" s="21">
        <f>6743+365116+78321</f>
        <v>450180</v>
      </c>
      <c r="E63" s="7">
        <v>79724</v>
      </c>
      <c r="F63" s="21">
        <v>42621</v>
      </c>
      <c r="G63" s="7">
        <v>732</v>
      </c>
      <c r="H63" s="33">
        <f>SUM(B63:G63)</f>
        <v>655596</v>
      </c>
    </row>
    <row r="64" spans="1:8" ht="12.75">
      <c r="A64" s="4" t="s">
        <v>18</v>
      </c>
      <c r="B64" s="21"/>
      <c r="C64" s="7"/>
      <c r="D64" s="21"/>
      <c r="E64" s="7"/>
      <c r="F64" s="21"/>
      <c r="G64" s="7"/>
      <c r="H64" s="33"/>
    </row>
    <row r="65" spans="1:8" ht="12.75">
      <c r="A65" s="3" t="s">
        <v>19</v>
      </c>
      <c r="B65" s="20">
        <v>15730</v>
      </c>
      <c r="C65" s="22">
        <f>28316+37881</f>
        <v>66197</v>
      </c>
      <c r="D65" s="20">
        <f>4136+74565+26353</f>
        <v>105054</v>
      </c>
      <c r="E65" s="22">
        <v>10716</v>
      </c>
      <c r="F65" s="20">
        <v>5089</v>
      </c>
      <c r="G65" s="22">
        <v>318</v>
      </c>
      <c r="H65" s="32">
        <f>SUM(B65:G65)</f>
        <v>203104</v>
      </c>
    </row>
    <row r="66" spans="1:8" ht="12.75">
      <c r="A66" s="5" t="s">
        <v>20</v>
      </c>
      <c r="B66" s="31"/>
      <c r="C66" s="34"/>
      <c r="D66" s="31"/>
      <c r="E66" s="34"/>
      <c r="F66" s="31"/>
      <c r="G66" s="34"/>
      <c r="H66" s="35"/>
    </row>
    <row r="67" spans="1:8" ht="12.75">
      <c r="A67" s="4" t="s">
        <v>21</v>
      </c>
      <c r="B67" s="21">
        <v>52460</v>
      </c>
      <c r="C67" s="7">
        <f>135029+134450</f>
        <v>269479</v>
      </c>
      <c r="D67" s="21">
        <f>9556+57206+17618</f>
        <v>84380</v>
      </c>
      <c r="E67" s="7">
        <v>8765</v>
      </c>
      <c r="F67" s="21">
        <v>2889</v>
      </c>
      <c r="G67" s="7">
        <v>1218</v>
      </c>
      <c r="H67" s="33">
        <f>SUM(B67:G67)</f>
        <v>419191</v>
      </c>
    </row>
    <row r="68" spans="1:8" ht="12.75">
      <c r="A68" s="4" t="s">
        <v>22</v>
      </c>
      <c r="B68" s="21"/>
      <c r="C68" s="7"/>
      <c r="D68" s="21"/>
      <c r="E68" s="7"/>
      <c r="F68" s="21"/>
      <c r="G68" s="7"/>
      <c r="H68" s="33"/>
    </row>
    <row r="69" spans="1:8" ht="12.75">
      <c r="A69" s="3" t="s">
        <v>23</v>
      </c>
      <c r="B69" s="20">
        <v>13313</v>
      </c>
      <c r="C69" s="22">
        <f>12494+10398</f>
        <v>22892</v>
      </c>
      <c r="D69" s="20">
        <f>460+5031+970</f>
        <v>6461</v>
      </c>
      <c r="E69" s="22">
        <v>457</v>
      </c>
      <c r="F69" s="20">
        <v>470</v>
      </c>
      <c r="G69" s="22">
        <v>199</v>
      </c>
      <c r="H69" s="32">
        <f>SUM(B69:G69)</f>
        <v>43792</v>
      </c>
    </row>
    <row r="70" spans="1:8" ht="12.75">
      <c r="A70" s="5" t="s">
        <v>24</v>
      </c>
      <c r="B70" s="31"/>
      <c r="C70" s="34"/>
      <c r="D70" s="31"/>
      <c r="E70" s="34"/>
      <c r="F70" s="31"/>
      <c r="G70" s="34"/>
      <c r="H70" s="35"/>
    </row>
    <row r="71" spans="1:8" ht="12.75">
      <c r="A71" s="4" t="s">
        <v>25</v>
      </c>
      <c r="B71" s="21">
        <v>40641</v>
      </c>
      <c r="C71" s="7">
        <f>73546+70000</f>
        <v>143546</v>
      </c>
      <c r="D71" s="21">
        <f>3955+20842+4433</f>
        <v>29230</v>
      </c>
      <c r="E71" s="7">
        <v>2499</v>
      </c>
      <c r="F71" s="21">
        <v>700</v>
      </c>
      <c r="G71" s="7">
        <v>703</v>
      </c>
      <c r="H71" s="33">
        <f>SUM(B71:G71)</f>
        <v>217319</v>
      </c>
    </row>
    <row r="72" spans="1:8" ht="12.75">
      <c r="A72" s="4" t="s">
        <v>26</v>
      </c>
      <c r="B72" s="21"/>
      <c r="C72" s="7"/>
      <c r="D72" s="21"/>
      <c r="E72" s="7"/>
      <c r="F72" s="21"/>
      <c r="G72" s="7"/>
      <c r="H72" s="33"/>
    </row>
    <row r="73" spans="1:8" ht="12.75">
      <c r="A73" s="3" t="s">
        <v>27</v>
      </c>
      <c r="B73" s="20">
        <v>33798</v>
      </c>
      <c r="C73" s="22">
        <f>37809+35445</f>
        <v>73254</v>
      </c>
      <c r="D73" s="20">
        <f>1779+11746+3173</f>
        <v>16698</v>
      </c>
      <c r="E73" s="22">
        <v>1334</v>
      </c>
      <c r="F73" s="20">
        <v>335</v>
      </c>
      <c r="G73" s="22">
        <v>445</v>
      </c>
      <c r="H73" s="32">
        <f>SUM(B73:G73)</f>
        <v>125864</v>
      </c>
    </row>
    <row r="74" spans="1:8" ht="12.75">
      <c r="A74" s="5" t="s">
        <v>28</v>
      </c>
      <c r="B74" s="31"/>
      <c r="C74" s="34"/>
      <c r="D74" s="31"/>
      <c r="E74" s="34"/>
      <c r="F74" s="31"/>
      <c r="G74" s="34"/>
      <c r="H74" s="35"/>
    </row>
    <row r="75" spans="1:8" ht="12.75">
      <c r="A75" s="4" t="s">
        <v>29</v>
      </c>
      <c r="B75" s="21">
        <v>98060</v>
      </c>
      <c r="C75" s="7">
        <f>60581+49022</f>
        <v>109603</v>
      </c>
      <c r="D75" s="21">
        <f>1756+13610+4862</f>
        <v>20228</v>
      </c>
      <c r="E75" s="7">
        <v>1748</v>
      </c>
      <c r="F75" s="21">
        <v>724</v>
      </c>
      <c r="G75" s="7">
        <v>1893</v>
      </c>
      <c r="H75" s="33">
        <f>SUM(B75:G75)</f>
        <v>232256</v>
      </c>
    </row>
    <row r="76" spans="1:8" ht="12.75">
      <c r="A76" s="4" t="s">
        <v>30</v>
      </c>
      <c r="B76" s="21"/>
      <c r="C76" s="7"/>
      <c r="D76" s="21"/>
      <c r="E76" s="7"/>
      <c r="F76" s="21"/>
      <c r="G76" s="7"/>
      <c r="H76" s="33"/>
    </row>
    <row r="77" spans="1:8" ht="12.75">
      <c r="A77" s="29" t="s">
        <v>31</v>
      </c>
      <c r="B77" s="20">
        <v>14</v>
      </c>
      <c r="C77" s="22">
        <f>33+54</f>
        <v>87</v>
      </c>
      <c r="D77" s="20">
        <f>24+588+378</f>
        <v>990</v>
      </c>
      <c r="E77" s="22">
        <v>192</v>
      </c>
      <c r="F77" s="20">
        <v>250</v>
      </c>
      <c r="G77" s="44" t="s">
        <v>39</v>
      </c>
      <c r="H77" s="32">
        <f>SUM(B77:G77)</f>
        <v>1533</v>
      </c>
    </row>
    <row r="78" spans="1:8" ht="12.75">
      <c r="A78" s="30"/>
      <c r="B78" s="31"/>
      <c r="C78" s="34"/>
      <c r="D78" s="31"/>
      <c r="E78" s="34"/>
      <c r="F78" s="31"/>
      <c r="G78" s="45"/>
      <c r="H78" s="35"/>
    </row>
    <row r="79" spans="1:8" ht="12.75">
      <c r="A79" s="4" t="s">
        <v>32</v>
      </c>
      <c r="B79" s="21">
        <v>3993</v>
      </c>
      <c r="C79" s="7">
        <f>2172+2341</f>
        <v>4513</v>
      </c>
      <c r="D79" s="21">
        <f>647+5902+2271</f>
        <v>8820</v>
      </c>
      <c r="E79" s="7">
        <v>1535</v>
      </c>
      <c r="F79" s="21">
        <v>1396</v>
      </c>
      <c r="G79" s="7">
        <v>125</v>
      </c>
      <c r="H79" s="33">
        <f>SUM(B79:G79)</f>
        <v>20382</v>
      </c>
    </row>
    <row r="80" spans="1:8" ht="12.75">
      <c r="A80" s="4" t="s">
        <v>33</v>
      </c>
      <c r="B80" s="21"/>
      <c r="C80" s="7"/>
      <c r="D80" s="21"/>
      <c r="E80" s="7"/>
      <c r="F80" s="21"/>
      <c r="G80" s="7"/>
      <c r="H80" s="33"/>
    </row>
    <row r="81" spans="1:8" ht="12.75">
      <c r="A81" s="29" t="s">
        <v>34</v>
      </c>
      <c r="B81" s="20">
        <v>36949</v>
      </c>
      <c r="C81" s="22">
        <f>18920+22269</f>
        <v>41189</v>
      </c>
      <c r="D81" s="20">
        <f>1760+15415+5957</f>
        <v>23132</v>
      </c>
      <c r="E81" s="22">
        <v>2928</v>
      </c>
      <c r="F81" s="20">
        <v>4239</v>
      </c>
      <c r="G81" s="22">
        <v>3964</v>
      </c>
      <c r="H81" s="32">
        <f>SUM(B81:G81)</f>
        <v>112401</v>
      </c>
    </row>
    <row r="82" spans="1:8" ht="12.75">
      <c r="A82" s="30"/>
      <c r="B82" s="31"/>
      <c r="C82" s="34"/>
      <c r="D82" s="31"/>
      <c r="E82" s="34"/>
      <c r="F82" s="31"/>
      <c r="G82" s="34"/>
      <c r="H82" s="35"/>
    </row>
    <row r="83" spans="1:8" ht="12.75">
      <c r="A83" s="4" t="s">
        <v>35</v>
      </c>
      <c r="B83" s="21">
        <f aca="true" t="shared" si="1" ref="B83:H83">SUM(B59:B82)</f>
        <v>308983</v>
      </c>
      <c r="C83" s="21">
        <f t="shared" si="1"/>
        <v>828167</v>
      </c>
      <c r="D83" s="21">
        <f t="shared" si="1"/>
        <v>845670</v>
      </c>
      <c r="E83" s="21">
        <f t="shared" si="1"/>
        <v>135286</v>
      </c>
      <c r="F83" s="21">
        <f t="shared" si="1"/>
        <v>251856</v>
      </c>
      <c r="G83" s="21">
        <f t="shared" si="1"/>
        <v>9916</v>
      </c>
      <c r="H83" s="33">
        <f t="shared" si="1"/>
        <v>2379878</v>
      </c>
    </row>
    <row r="84" spans="1:8" ht="13.5" thickBot="1">
      <c r="A84" s="6" t="s">
        <v>36</v>
      </c>
      <c r="B84" s="36"/>
      <c r="C84" s="36"/>
      <c r="D84" s="36"/>
      <c r="E84" s="36"/>
      <c r="F84" s="36"/>
      <c r="G84" s="36"/>
      <c r="H84" s="46"/>
    </row>
    <row r="101" ht="13.5" thickBot="1">
      <c r="H101" s="8" t="s">
        <v>37</v>
      </c>
    </row>
    <row r="102" spans="1:8" ht="12.75">
      <c r="A102" s="25" t="s">
        <v>2</v>
      </c>
      <c r="B102" s="23" t="s">
        <v>3</v>
      </c>
      <c r="C102" s="24"/>
      <c r="D102" s="24"/>
      <c r="E102" s="24"/>
      <c r="F102" s="24"/>
      <c r="G102" s="24"/>
      <c r="H102" s="60" t="s">
        <v>4</v>
      </c>
    </row>
    <row r="103" spans="1:8" ht="12.75">
      <c r="A103" s="26"/>
      <c r="B103" s="41" t="s">
        <v>5</v>
      </c>
      <c r="C103" s="41" t="s">
        <v>6</v>
      </c>
      <c r="D103" s="38" t="s">
        <v>7</v>
      </c>
      <c r="E103" s="38" t="s">
        <v>8</v>
      </c>
      <c r="F103" s="38" t="s">
        <v>9</v>
      </c>
      <c r="G103" s="38" t="s">
        <v>10</v>
      </c>
      <c r="H103" s="61"/>
    </row>
    <row r="104" spans="1:8" ht="12.75">
      <c r="A104" s="27" t="s">
        <v>11</v>
      </c>
      <c r="B104" s="42"/>
      <c r="C104" s="42"/>
      <c r="D104" s="39"/>
      <c r="E104" s="39"/>
      <c r="F104" s="39"/>
      <c r="G104" s="39"/>
      <c r="H104" s="61"/>
    </row>
    <row r="105" spans="1:8" ht="13.5" thickBot="1">
      <c r="A105" s="28"/>
      <c r="B105" s="43"/>
      <c r="C105" s="43"/>
      <c r="D105" s="40"/>
      <c r="E105" s="40"/>
      <c r="F105" s="40"/>
      <c r="G105" s="40"/>
      <c r="H105" s="62"/>
    </row>
    <row r="106" spans="1:8" ht="18" customHeight="1">
      <c r="A106" s="11" t="s">
        <v>40</v>
      </c>
      <c r="B106" s="12"/>
      <c r="C106" s="12"/>
      <c r="D106" s="12"/>
      <c r="E106" s="12"/>
      <c r="F106" s="12"/>
      <c r="G106" s="12"/>
      <c r="H106" s="13"/>
    </row>
    <row r="107" spans="1:8" ht="18" customHeight="1">
      <c r="A107" s="14"/>
      <c r="B107" s="15"/>
      <c r="C107" s="15"/>
      <c r="D107" s="15"/>
      <c r="E107" s="15"/>
      <c r="F107" s="15"/>
      <c r="G107" s="15"/>
      <c r="H107" s="16"/>
    </row>
    <row r="108" spans="1:8" ht="18" customHeight="1">
      <c r="A108" s="17"/>
      <c r="B108" s="18"/>
      <c r="C108" s="18"/>
      <c r="D108" s="18"/>
      <c r="E108" s="18"/>
      <c r="F108" s="18"/>
      <c r="G108" s="18"/>
      <c r="H108" s="19"/>
    </row>
    <row r="109" spans="1:8" ht="18" customHeight="1">
      <c r="A109" s="3" t="s">
        <v>13</v>
      </c>
      <c r="B109" s="20">
        <v>4546</v>
      </c>
      <c r="C109" s="22">
        <f>28040+30931</f>
        <v>58971</v>
      </c>
      <c r="D109" s="20">
        <f>5215+93514+17168</f>
        <v>115897</v>
      </c>
      <c r="E109" s="22">
        <v>17143</v>
      </c>
      <c r="F109" s="20">
        <v>116853</v>
      </c>
      <c r="G109" s="22">
        <v>448</v>
      </c>
      <c r="H109" s="32">
        <f>SUM(B109:G109)</f>
        <v>313858</v>
      </c>
    </row>
    <row r="110" spans="1:8" ht="12.75">
      <c r="A110" s="4" t="s">
        <v>14</v>
      </c>
      <c r="B110" s="21"/>
      <c r="C110" s="7"/>
      <c r="D110" s="21"/>
      <c r="E110" s="7"/>
      <c r="F110" s="21"/>
      <c r="G110" s="7"/>
      <c r="H110" s="33"/>
    </row>
    <row r="111" spans="1:8" ht="12.75">
      <c r="A111" s="3" t="s">
        <v>15</v>
      </c>
      <c r="B111" s="20">
        <v>1773</v>
      </c>
      <c r="C111" s="22">
        <f>3852+6625</f>
        <v>10477</v>
      </c>
      <c r="D111" s="20">
        <f>1736+72339+17086</f>
        <v>91161</v>
      </c>
      <c r="E111" s="22">
        <v>26872</v>
      </c>
      <c r="F111" s="20">
        <v>330484</v>
      </c>
      <c r="G111" s="22">
        <v>393</v>
      </c>
      <c r="H111" s="32">
        <f>SUM(B111:G111)</f>
        <v>461160</v>
      </c>
    </row>
    <row r="112" spans="1:8" ht="12.75">
      <c r="A112" s="5" t="s">
        <v>16</v>
      </c>
      <c r="B112" s="31"/>
      <c r="C112" s="34"/>
      <c r="D112" s="31"/>
      <c r="E112" s="34"/>
      <c r="F112" s="31"/>
      <c r="G112" s="34"/>
      <c r="H112" s="35"/>
    </row>
    <row r="113" spans="1:8" ht="12.75">
      <c r="A113" s="4" t="s">
        <v>17</v>
      </c>
      <c r="B113" s="21">
        <v>15415</v>
      </c>
      <c r="C113" s="7">
        <f>54851+93860</f>
        <v>148711</v>
      </c>
      <c r="D113" s="21">
        <f>23149+590974+112786</f>
        <v>726909</v>
      </c>
      <c r="E113" s="7">
        <v>113345</v>
      </c>
      <c r="F113" s="21">
        <v>122258</v>
      </c>
      <c r="G113" s="7">
        <v>1298</v>
      </c>
      <c r="H113" s="33">
        <f>SUM(B113:G113)</f>
        <v>1127936</v>
      </c>
    </row>
    <row r="114" spans="1:8" ht="12.75">
      <c r="A114" s="4" t="s">
        <v>18</v>
      </c>
      <c r="B114" s="21"/>
      <c r="C114" s="7"/>
      <c r="D114" s="21"/>
      <c r="E114" s="7"/>
      <c r="F114" s="21"/>
      <c r="G114" s="7"/>
      <c r="H114" s="33"/>
    </row>
    <row r="115" spans="1:8" ht="12.75">
      <c r="A115" s="3" t="s">
        <v>19</v>
      </c>
      <c r="B115" s="20">
        <v>20295</v>
      </c>
      <c r="C115" s="22">
        <f>45285+54690</f>
        <v>99975</v>
      </c>
      <c r="D115" s="20">
        <f>6684+95309+31755</f>
        <v>133748</v>
      </c>
      <c r="E115" s="22">
        <v>13421</v>
      </c>
      <c r="F115" s="20">
        <v>9547</v>
      </c>
      <c r="G115" s="22">
        <v>452</v>
      </c>
      <c r="H115" s="32">
        <f>SUM(B115:G115)</f>
        <v>277438</v>
      </c>
    </row>
    <row r="116" spans="1:8" ht="12.75">
      <c r="A116" s="5" t="s">
        <v>20</v>
      </c>
      <c r="B116" s="31"/>
      <c r="C116" s="34"/>
      <c r="D116" s="31"/>
      <c r="E116" s="34"/>
      <c r="F116" s="31"/>
      <c r="G116" s="34"/>
      <c r="H116" s="35"/>
    </row>
    <row r="117" spans="1:8" ht="12.75">
      <c r="A117" s="4" t="s">
        <v>21</v>
      </c>
      <c r="B117" s="21">
        <v>69351</v>
      </c>
      <c r="C117" s="7">
        <f>197698+194029</f>
        <v>391727</v>
      </c>
      <c r="D117" s="21">
        <f>19068+109496+30531</f>
        <v>159095</v>
      </c>
      <c r="E117" s="7">
        <v>16192</v>
      </c>
      <c r="F117" s="21">
        <v>10237</v>
      </c>
      <c r="G117" s="7">
        <v>2152</v>
      </c>
      <c r="H117" s="33">
        <f>SUM(B117:G117)</f>
        <v>648754</v>
      </c>
    </row>
    <row r="118" spans="1:8" ht="12.75">
      <c r="A118" s="4" t="s">
        <v>22</v>
      </c>
      <c r="B118" s="21"/>
      <c r="C118" s="7"/>
      <c r="D118" s="21"/>
      <c r="E118" s="7"/>
      <c r="F118" s="21"/>
      <c r="G118" s="7"/>
      <c r="H118" s="33"/>
    </row>
    <row r="119" spans="1:8" ht="12.75">
      <c r="A119" s="3" t="s">
        <v>23</v>
      </c>
      <c r="B119" s="20">
        <v>22232</v>
      </c>
      <c r="C119" s="22">
        <f>32271+27267</f>
        <v>59538</v>
      </c>
      <c r="D119" s="20">
        <f>1369+14370+1903</f>
        <v>17642</v>
      </c>
      <c r="E119" s="22">
        <v>1260</v>
      </c>
      <c r="F119" s="20">
        <v>2320</v>
      </c>
      <c r="G119" s="22">
        <v>481</v>
      </c>
      <c r="H119" s="32">
        <f>SUM(B119:G119)</f>
        <v>103473</v>
      </c>
    </row>
    <row r="120" spans="1:8" ht="12.75">
      <c r="A120" s="5" t="s">
        <v>24</v>
      </c>
      <c r="B120" s="31"/>
      <c r="C120" s="34"/>
      <c r="D120" s="31"/>
      <c r="E120" s="34"/>
      <c r="F120" s="31"/>
      <c r="G120" s="34"/>
      <c r="H120" s="35"/>
    </row>
    <row r="121" spans="1:8" ht="12.75">
      <c r="A121" s="4" t="s">
        <v>25</v>
      </c>
      <c r="B121" s="21">
        <v>84039</v>
      </c>
      <c r="C121" s="7">
        <f>436807+376409</f>
        <v>813216</v>
      </c>
      <c r="D121" s="21">
        <f>26476+104925+13522</f>
        <v>144923</v>
      </c>
      <c r="E121" s="7">
        <v>10634</v>
      </c>
      <c r="F121" s="21">
        <v>4353</v>
      </c>
      <c r="G121" s="7">
        <v>2782</v>
      </c>
      <c r="H121" s="33">
        <f>SUM(B121:G121)</f>
        <v>1059947</v>
      </c>
    </row>
    <row r="122" spans="1:8" ht="12.75">
      <c r="A122" s="4" t="s">
        <v>26</v>
      </c>
      <c r="B122" s="21"/>
      <c r="C122" s="7"/>
      <c r="D122" s="21"/>
      <c r="E122" s="7"/>
      <c r="F122" s="21"/>
      <c r="G122" s="7"/>
      <c r="H122" s="33"/>
    </row>
    <row r="123" spans="1:8" ht="12.75">
      <c r="A123" s="3" t="s">
        <v>27</v>
      </c>
      <c r="B123" s="20">
        <v>83385</v>
      </c>
      <c r="C123" s="22">
        <f>209775+185674</f>
        <v>395449</v>
      </c>
      <c r="D123" s="20">
        <f>11598+57002+10289</f>
        <v>78889</v>
      </c>
      <c r="E123" s="22">
        <v>5184</v>
      </c>
      <c r="F123" s="20">
        <v>2096</v>
      </c>
      <c r="G123" s="22">
        <v>1770</v>
      </c>
      <c r="H123" s="32">
        <f>SUM(B123:G123)</f>
        <v>566773</v>
      </c>
    </row>
    <row r="124" spans="1:8" ht="12.75">
      <c r="A124" s="5" t="s">
        <v>28</v>
      </c>
      <c r="B124" s="31"/>
      <c r="C124" s="34"/>
      <c r="D124" s="31"/>
      <c r="E124" s="34"/>
      <c r="F124" s="31"/>
      <c r="G124" s="34"/>
      <c r="H124" s="35"/>
    </row>
    <row r="125" spans="1:8" ht="12.75">
      <c r="A125" s="4" t="s">
        <v>29</v>
      </c>
      <c r="B125" s="21">
        <v>147713</v>
      </c>
      <c r="C125" s="7">
        <f>106916+79870</f>
        <v>186786</v>
      </c>
      <c r="D125" s="21">
        <f>3501+23296+7417</f>
        <v>34214</v>
      </c>
      <c r="E125" s="7">
        <v>3020</v>
      </c>
      <c r="F125" s="21">
        <v>2055</v>
      </c>
      <c r="G125" s="7">
        <v>3845</v>
      </c>
      <c r="H125" s="33">
        <f>SUM(B125:G125)</f>
        <v>377633</v>
      </c>
    </row>
    <row r="126" spans="1:8" ht="12.75">
      <c r="A126" s="4" t="s">
        <v>30</v>
      </c>
      <c r="B126" s="21"/>
      <c r="C126" s="7"/>
      <c r="D126" s="21"/>
      <c r="E126" s="7"/>
      <c r="F126" s="21"/>
      <c r="G126" s="7"/>
      <c r="H126" s="33"/>
    </row>
    <row r="127" spans="1:8" ht="12.75">
      <c r="A127" s="29" t="s">
        <v>31</v>
      </c>
      <c r="B127" s="20">
        <v>1523</v>
      </c>
      <c r="C127" s="22">
        <f>7641+7559</f>
        <v>15200</v>
      </c>
      <c r="D127" s="20">
        <f>2285+13964+2812</f>
        <v>19061</v>
      </c>
      <c r="E127" s="22">
        <v>2430</v>
      </c>
      <c r="F127" s="20">
        <v>10529</v>
      </c>
      <c r="G127" s="44" t="s">
        <v>41</v>
      </c>
      <c r="H127" s="32">
        <f>1523+15200+19061+2430+10529+140</f>
        <v>48883</v>
      </c>
    </row>
    <row r="128" spans="1:8" ht="12.75">
      <c r="A128" s="30"/>
      <c r="B128" s="31"/>
      <c r="C128" s="34"/>
      <c r="D128" s="31"/>
      <c r="E128" s="34"/>
      <c r="F128" s="31"/>
      <c r="G128" s="45"/>
      <c r="H128" s="35"/>
    </row>
    <row r="129" spans="1:8" ht="12.75">
      <c r="A129" s="4" t="s">
        <v>32</v>
      </c>
      <c r="B129" s="21">
        <v>10264</v>
      </c>
      <c r="C129" s="7">
        <f>6762+5783</f>
        <v>12545</v>
      </c>
      <c r="D129" s="21">
        <f>1526+10941+3835</f>
        <v>16302</v>
      </c>
      <c r="E129" s="7">
        <v>2626</v>
      </c>
      <c r="F129" s="21">
        <v>2915</v>
      </c>
      <c r="G129" s="7">
        <v>321</v>
      </c>
      <c r="H129" s="33">
        <f>SUM(B129:G129)</f>
        <v>44973</v>
      </c>
    </row>
    <row r="130" spans="1:8" ht="12.75">
      <c r="A130" s="4" t="s">
        <v>33</v>
      </c>
      <c r="B130" s="21"/>
      <c r="C130" s="7"/>
      <c r="D130" s="21"/>
      <c r="E130" s="7"/>
      <c r="F130" s="21"/>
      <c r="G130" s="7"/>
      <c r="H130" s="33"/>
    </row>
    <row r="131" spans="1:8" ht="12.75">
      <c r="A131" s="29" t="s">
        <v>34</v>
      </c>
      <c r="B131" s="20">
        <v>72515</v>
      </c>
      <c r="C131" s="22">
        <f>44347+41462</f>
        <v>85809</v>
      </c>
      <c r="D131" s="20">
        <f>3931+26445+9506</f>
        <v>39882</v>
      </c>
      <c r="E131" s="22">
        <v>4835</v>
      </c>
      <c r="F131" s="20">
        <v>9963</v>
      </c>
      <c r="G131" s="22">
        <v>9568</v>
      </c>
      <c r="H131" s="32">
        <f>SUM(B131:G131)</f>
        <v>222572</v>
      </c>
    </row>
    <row r="132" spans="1:8" ht="12.75">
      <c r="A132" s="30"/>
      <c r="B132" s="31"/>
      <c r="C132" s="34"/>
      <c r="D132" s="31"/>
      <c r="E132" s="34"/>
      <c r="F132" s="31"/>
      <c r="G132" s="34"/>
      <c r="H132" s="35"/>
    </row>
    <row r="133" spans="1:8" ht="12.75">
      <c r="A133" s="4" t="s">
        <v>35</v>
      </c>
      <c r="B133" s="21">
        <f>SUM(B109:B132)</f>
        <v>533051</v>
      </c>
      <c r="C133" s="21">
        <f>SUM(C109:C132)</f>
        <v>2278404</v>
      </c>
      <c r="D133" s="21">
        <f>SUM(D109:D132)</f>
        <v>1577723</v>
      </c>
      <c r="E133" s="21">
        <f>SUM(E109:E132)</f>
        <v>216962</v>
      </c>
      <c r="F133" s="21">
        <f>SUM(F109:F132)</f>
        <v>623610</v>
      </c>
      <c r="G133" s="21">
        <f>+G109+G111+G113+G115+G117+G119+G121+G123+G125+G127+G129+G131</f>
        <v>23650</v>
      </c>
      <c r="H133" s="33">
        <f>SUM(H109:H132)</f>
        <v>5253400</v>
      </c>
    </row>
    <row r="134" spans="1:8" ht="13.5" thickBot="1">
      <c r="A134" s="6" t="s">
        <v>36</v>
      </c>
      <c r="B134" s="36"/>
      <c r="C134" s="36"/>
      <c r="D134" s="36"/>
      <c r="E134" s="36"/>
      <c r="F134" s="36"/>
      <c r="G134" s="36"/>
      <c r="H134" s="46"/>
    </row>
    <row r="151" ht="13.5" thickBot="1">
      <c r="H151" s="8" t="s">
        <v>42</v>
      </c>
    </row>
    <row r="152" spans="1:8" ht="12.75">
      <c r="A152" s="25" t="s">
        <v>2</v>
      </c>
      <c r="B152" s="23" t="s">
        <v>3</v>
      </c>
      <c r="C152" s="24"/>
      <c r="D152" s="24"/>
      <c r="E152" s="24"/>
      <c r="F152" s="24"/>
      <c r="G152" s="24"/>
      <c r="H152" s="60" t="s">
        <v>4</v>
      </c>
    </row>
    <row r="153" spans="1:8" ht="12.75">
      <c r="A153" s="26"/>
      <c r="B153" s="41" t="s">
        <v>5</v>
      </c>
      <c r="C153" s="41" t="s">
        <v>6</v>
      </c>
      <c r="D153" s="38" t="s">
        <v>7</v>
      </c>
      <c r="E153" s="38" t="s">
        <v>8</v>
      </c>
      <c r="F153" s="38" t="s">
        <v>9</v>
      </c>
      <c r="G153" s="38" t="s">
        <v>10</v>
      </c>
      <c r="H153" s="61"/>
    </row>
    <row r="154" spans="1:8" ht="12.75">
      <c r="A154" s="27" t="s">
        <v>11</v>
      </c>
      <c r="B154" s="42"/>
      <c r="C154" s="42"/>
      <c r="D154" s="39"/>
      <c r="E154" s="39"/>
      <c r="F154" s="39"/>
      <c r="G154" s="39"/>
      <c r="H154" s="61"/>
    </row>
    <row r="155" spans="1:8" ht="13.5" thickBot="1">
      <c r="A155" s="28"/>
      <c r="B155" s="43"/>
      <c r="C155" s="43"/>
      <c r="D155" s="40"/>
      <c r="E155" s="40"/>
      <c r="F155" s="40"/>
      <c r="G155" s="40"/>
      <c r="H155" s="62"/>
    </row>
    <row r="156" spans="1:8" ht="18" customHeight="1">
      <c r="A156" s="11" t="s">
        <v>43</v>
      </c>
      <c r="B156" s="12"/>
      <c r="C156" s="12"/>
      <c r="D156" s="12"/>
      <c r="E156" s="12"/>
      <c r="F156" s="12"/>
      <c r="G156" s="12"/>
      <c r="H156" s="13"/>
    </row>
    <row r="157" spans="1:8" ht="18" customHeight="1">
      <c r="A157" s="14"/>
      <c r="B157" s="15"/>
      <c r="C157" s="15"/>
      <c r="D157" s="15"/>
      <c r="E157" s="15"/>
      <c r="F157" s="15"/>
      <c r="G157" s="15"/>
      <c r="H157" s="16"/>
    </row>
    <row r="158" spans="1:8" ht="18" customHeight="1">
      <c r="A158" s="17"/>
      <c r="B158" s="18"/>
      <c r="C158" s="18"/>
      <c r="D158" s="18"/>
      <c r="E158" s="18"/>
      <c r="F158" s="18"/>
      <c r="G158" s="18"/>
      <c r="H158" s="19"/>
    </row>
    <row r="159" spans="1:8" ht="18" customHeight="1">
      <c r="A159" s="3" t="s">
        <v>13</v>
      </c>
      <c r="B159" s="47">
        <v>0.85</v>
      </c>
      <c r="C159" s="49">
        <v>2.59</v>
      </c>
      <c r="D159" s="47">
        <v>7.34</v>
      </c>
      <c r="E159" s="49">
        <v>7.9</v>
      </c>
      <c r="F159" s="47">
        <v>18.74</v>
      </c>
      <c r="G159" s="49">
        <v>1.9</v>
      </c>
      <c r="H159" s="51">
        <v>5.97</v>
      </c>
    </row>
    <row r="160" spans="1:8" ht="12.75">
      <c r="A160" s="4" t="s">
        <v>14</v>
      </c>
      <c r="B160" s="48"/>
      <c r="C160" s="50"/>
      <c r="D160" s="48"/>
      <c r="E160" s="50"/>
      <c r="F160" s="48"/>
      <c r="G160" s="50"/>
      <c r="H160" s="52"/>
    </row>
    <row r="161" spans="1:8" ht="12.75">
      <c r="A161" s="3" t="s">
        <v>15</v>
      </c>
      <c r="B161" s="47">
        <v>0.33</v>
      </c>
      <c r="C161" s="49">
        <v>0.46</v>
      </c>
      <c r="D161" s="47">
        <v>5.78</v>
      </c>
      <c r="E161" s="49">
        <v>12.39</v>
      </c>
      <c r="F161" s="47">
        <v>53</v>
      </c>
      <c r="G161" s="49">
        <v>1.66</v>
      </c>
      <c r="H161" s="51">
        <v>8.78</v>
      </c>
    </row>
    <row r="162" spans="1:8" ht="12.75">
      <c r="A162" s="5" t="s">
        <v>16</v>
      </c>
      <c r="B162" s="53"/>
      <c r="C162" s="54"/>
      <c r="D162" s="53"/>
      <c r="E162" s="54"/>
      <c r="F162" s="53"/>
      <c r="G162" s="54"/>
      <c r="H162" s="55"/>
    </row>
    <row r="163" spans="1:8" ht="12.75">
      <c r="A163" s="4" t="s">
        <v>17</v>
      </c>
      <c r="B163" s="48">
        <v>2.89</v>
      </c>
      <c r="C163" s="50">
        <v>6.53</v>
      </c>
      <c r="D163" s="48">
        <v>46.07</v>
      </c>
      <c r="E163" s="50">
        <v>52.24</v>
      </c>
      <c r="F163" s="48">
        <v>19.6</v>
      </c>
      <c r="G163" s="50">
        <v>5.49</v>
      </c>
      <c r="H163" s="52">
        <v>21.47</v>
      </c>
    </row>
    <row r="164" spans="1:8" ht="12.75">
      <c r="A164" s="4" t="s">
        <v>18</v>
      </c>
      <c r="B164" s="48"/>
      <c r="C164" s="50"/>
      <c r="D164" s="48"/>
      <c r="E164" s="50"/>
      <c r="F164" s="48"/>
      <c r="G164" s="50"/>
      <c r="H164" s="52"/>
    </row>
    <row r="165" spans="1:8" ht="12.75">
      <c r="A165" s="3" t="s">
        <v>19</v>
      </c>
      <c r="B165" s="47">
        <v>3.81</v>
      </c>
      <c r="C165" s="49">
        <v>4.39</v>
      </c>
      <c r="D165" s="47">
        <v>8.48</v>
      </c>
      <c r="E165" s="49">
        <v>6.19</v>
      </c>
      <c r="F165" s="47">
        <v>1.53</v>
      </c>
      <c r="G165" s="49">
        <v>1.91</v>
      </c>
      <c r="H165" s="51">
        <v>5.28</v>
      </c>
    </row>
    <row r="166" spans="1:8" ht="12.75">
      <c r="A166" s="5" t="s">
        <v>20</v>
      </c>
      <c r="B166" s="53"/>
      <c r="C166" s="54"/>
      <c r="D166" s="53"/>
      <c r="E166" s="54"/>
      <c r="F166" s="53"/>
      <c r="G166" s="54"/>
      <c r="H166" s="55"/>
    </row>
    <row r="167" spans="1:8" ht="12.75">
      <c r="A167" s="4" t="s">
        <v>21</v>
      </c>
      <c r="B167" s="48">
        <v>13.01</v>
      </c>
      <c r="C167" s="50">
        <v>17.19</v>
      </c>
      <c r="D167" s="48">
        <v>10.08</v>
      </c>
      <c r="E167" s="50">
        <v>7.46</v>
      </c>
      <c r="F167" s="48">
        <v>1.64</v>
      </c>
      <c r="G167" s="50">
        <v>9.1</v>
      </c>
      <c r="H167" s="52">
        <v>12.35</v>
      </c>
    </row>
    <row r="168" spans="1:8" ht="12.75">
      <c r="A168" s="4" t="s">
        <v>22</v>
      </c>
      <c r="B168" s="48"/>
      <c r="C168" s="50"/>
      <c r="D168" s="48"/>
      <c r="E168" s="50"/>
      <c r="F168" s="48"/>
      <c r="G168" s="50"/>
      <c r="H168" s="52"/>
    </row>
    <row r="169" spans="1:8" ht="12.75">
      <c r="A169" s="3" t="s">
        <v>23</v>
      </c>
      <c r="B169" s="47">
        <v>4.17</v>
      </c>
      <c r="C169" s="49">
        <v>2.61</v>
      </c>
      <c r="D169" s="47">
        <v>1.12</v>
      </c>
      <c r="E169" s="49">
        <v>0.58</v>
      </c>
      <c r="F169" s="47">
        <v>0.37</v>
      </c>
      <c r="G169" s="49">
        <v>2.03</v>
      </c>
      <c r="H169" s="51">
        <v>1.97</v>
      </c>
    </row>
    <row r="170" spans="1:8" ht="12.75">
      <c r="A170" s="5" t="s">
        <v>24</v>
      </c>
      <c r="B170" s="53"/>
      <c r="C170" s="54"/>
      <c r="D170" s="53"/>
      <c r="E170" s="54"/>
      <c r="F170" s="53"/>
      <c r="G170" s="54"/>
      <c r="H170" s="55"/>
    </row>
    <row r="171" spans="1:8" ht="12.75">
      <c r="A171" s="4" t="s">
        <v>25</v>
      </c>
      <c r="B171" s="48">
        <v>15.77</v>
      </c>
      <c r="C171" s="50">
        <v>35.69</v>
      </c>
      <c r="D171" s="48">
        <v>9.19</v>
      </c>
      <c r="E171" s="50">
        <v>4.9</v>
      </c>
      <c r="F171" s="48">
        <v>0.69</v>
      </c>
      <c r="G171" s="50">
        <v>11.76</v>
      </c>
      <c r="H171" s="52">
        <v>20.17</v>
      </c>
    </row>
    <row r="172" spans="1:15" ht="12.75">
      <c r="A172" s="4" t="s">
        <v>26</v>
      </c>
      <c r="B172" s="48"/>
      <c r="C172" s="50"/>
      <c r="D172" s="48"/>
      <c r="E172" s="50"/>
      <c r="F172" s="48"/>
      <c r="G172" s="50"/>
      <c r="H172" s="52"/>
      <c r="O172" s="9"/>
    </row>
    <row r="173" spans="1:8" ht="12.75">
      <c r="A173" s="3" t="s">
        <v>27</v>
      </c>
      <c r="B173" s="56">
        <v>15.64</v>
      </c>
      <c r="C173" s="49">
        <v>17.36</v>
      </c>
      <c r="D173" s="47">
        <v>5</v>
      </c>
      <c r="E173" s="49">
        <v>2.39</v>
      </c>
      <c r="F173" s="47">
        <v>0.34</v>
      </c>
      <c r="G173" s="49">
        <v>7.48</v>
      </c>
      <c r="H173" s="51">
        <v>10.79</v>
      </c>
    </row>
    <row r="174" spans="1:8" ht="12.75">
      <c r="A174" s="5" t="s">
        <v>28</v>
      </c>
      <c r="B174" s="57"/>
      <c r="C174" s="54"/>
      <c r="D174" s="53"/>
      <c r="E174" s="54"/>
      <c r="F174" s="53"/>
      <c r="G174" s="54"/>
      <c r="H174" s="55"/>
    </row>
    <row r="175" spans="1:8" ht="12.75">
      <c r="A175" s="4" t="s">
        <v>29</v>
      </c>
      <c r="B175" s="48">
        <v>27.71</v>
      </c>
      <c r="C175" s="50">
        <v>8.19</v>
      </c>
      <c r="D175" s="48">
        <v>2.17</v>
      </c>
      <c r="E175" s="50">
        <v>1.39</v>
      </c>
      <c r="F175" s="48">
        <v>0.33</v>
      </c>
      <c r="G175" s="50">
        <v>16.26</v>
      </c>
      <c r="H175" s="52">
        <v>7.19</v>
      </c>
    </row>
    <row r="176" spans="1:8" ht="12.75">
      <c r="A176" s="4" t="s">
        <v>30</v>
      </c>
      <c r="B176" s="48"/>
      <c r="C176" s="50"/>
      <c r="D176" s="48"/>
      <c r="E176" s="50"/>
      <c r="F176" s="48"/>
      <c r="G176" s="50"/>
      <c r="H176" s="52"/>
    </row>
    <row r="177" spans="1:8" ht="12.75">
      <c r="A177" s="29" t="s">
        <v>31</v>
      </c>
      <c r="B177" s="47">
        <v>0.29</v>
      </c>
      <c r="C177" s="49">
        <v>0.67</v>
      </c>
      <c r="D177" s="47">
        <v>1.21</v>
      </c>
      <c r="E177" s="49">
        <v>1.12</v>
      </c>
      <c r="F177" s="47">
        <v>1.69</v>
      </c>
      <c r="G177" s="49">
        <v>0.59</v>
      </c>
      <c r="H177" s="51">
        <v>0.93</v>
      </c>
    </row>
    <row r="178" spans="1:8" ht="12.75">
      <c r="A178" s="30"/>
      <c r="B178" s="53"/>
      <c r="C178" s="54"/>
      <c r="D178" s="53"/>
      <c r="E178" s="54"/>
      <c r="F178" s="53"/>
      <c r="G178" s="54"/>
      <c r="H178" s="55"/>
    </row>
    <row r="179" spans="1:8" ht="12.75">
      <c r="A179" s="4" t="s">
        <v>32</v>
      </c>
      <c r="B179" s="48">
        <v>1.93</v>
      </c>
      <c r="C179" s="50">
        <v>0.55</v>
      </c>
      <c r="D179" s="48">
        <v>1.03</v>
      </c>
      <c r="E179" s="50">
        <v>1.21</v>
      </c>
      <c r="F179" s="48">
        <v>0.47</v>
      </c>
      <c r="G179" s="50">
        <v>1.36</v>
      </c>
      <c r="H179" s="52">
        <v>0.86</v>
      </c>
    </row>
    <row r="180" spans="1:8" ht="12.75">
      <c r="A180" s="4" t="s">
        <v>33</v>
      </c>
      <c r="B180" s="48"/>
      <c r="C180" s="50"/>
      <c r="D180" s="48"/>
      <c r="E180" s="50"/>
      <c r="F180" s="48"/>
      <c r="G180" s="50"/>
      <c r="H180" s="52"/>
    </row>
    <row r="181" spans="1:8" ht="12.75">
      <c r="A181" s="29" t="s">
        <v>34</v>
      </c>
      <c r="B181" s="47">
        <v>13.6</v>
      </c>
      <c r="C181" s="49">
        <v>3.77</v>
      </c>
      <c r="D181" s="47">
        <v>2.53</v>
      </c>
      <c r="E181" s="49">
        <v>2.23</v>
      </c>
      <c r="F181" s="47">
        <v>1.6</v>
      </c>
      <c r="G181" s="49">
        <v>40.46</v>
      </c>
      <c r="H181" s="51">
        <v>4.24</v>
      </c>
    </row>
    <row r="182" spans="1:8" ht="12.75">
      <c r="A182" s="30"/>
      <c r="B182" s="53"/>
      <c r="C182" s="54"/>
      <c r="D182" s="53"/>
      <c r="E182" s="54"/>
      <c r="F182" s="53"/>
      <c r="G182" s="54"/>
      <c r="H182" s="55"/>
    </row>
    <row r="183" spans="1:8" ht="12.75">
      <c r="A183" s="4" t="s">
        <v>35</v>
      </c>
      <c r="B183" s="48">
        <f aca="true" t="shared" si="2" ref="B183:H183">SUM(B159:B182)</f>
        <v>100.00000000000001</v>
      </c>
      <c r="C183" s="48">
        <f t="shared" si="2"/>
        <v>100</v>
      </c>
      <c r="D183" s="48">
        <f t="shared" si="2"/>
        <v>100</v>
      </c>
      <c r="E183" s="48">
        <f t="shared" si="2"/>
        <v>100</v>
      </c>
      <c r="F183" s="48">
        <f t="shared" si="2"/>
        <v>100</v>
      </c>
      <c r="G183" s="48">
        <f t="shared" si="2"/>
        <v>100</v>
      </c>
      <c r="H183" s="52">
        <f t="shared" si="2"/>
        <v>100</v>
      </c>
    </row>
    <row r="184" spans="1:8" ht="13.5" thickBot="1">
      <c r="A184" s="6" t="s">
        <v>36</v>
      </c>
      <c r="B184" s="58"/>
      <c r="C184" s="58"/>
      <c r="D184" s="58"/>
      <c r="E184" s="58"/>
      <c r="F184" s="58"/>
      <c r="G184" s="58"/>
      <c r="H184" s="59"/>
    </row>
    <row r="185" ht="12.75">
      <c r="A185" s="10"/>
    </row>
    <row r="186" ht="12.75">
      <c r="A186" s="10"/>
    </row>
  </sheetData>
  <mergeCells count="416">
    <mergeCell ref="F6:F8"/>
    <mergeCell ref="G6:G8"/>
    <mergeCell ref="D153:D155"/>
    <mergeCell ref="E153:E155"/>
    <mergeCell ref="D53:D55"/>
    <mergeCell ref="E53:E55"/>
    <mergeCell ref="D103:D105"/>
    <mergeCell ref="E103:E105"/>
    <mergeCell ref="G53:G55"/>
    <mergeCell ref="G103:G105"/>
    <mergeCell ref="B6:B8"/>
    <mergeCell ref="C6:C8"/>
    <mergeCell ref="D6:D8"/>
    <mergeCell ref="E6:E8"/>
    <mergeCell ref="H5:H8"/>
    <mergeCell ref="H52:H55"/>
    <mergeCell ref="H102:H105"/>
    <mergeCell ref="H152:H155"/>
    <mergeCell ref="H127:H128"/>
    <mergeCell ref="H81:H82"/>
    <mergeCell ref="H32:H33"/>
    <mergeCell ref="H34:H35"/>
    <mergeCell ref="H36:H37"/>
    <mergeCell ref="H20:H21"/>
    <mergeCell ref="G153:G155"/>
    <mergeCell ref="A56:H58"/>
    <mergeCell ref="B59:B60"/>
    <mergeCell ref="C59:C60"/>
    <mergeCell ref="D59:D60"/>
    <mergeCell ref="E59:E60"/>
    <mergeCell ref="F59:F60"/>
    <mergeCell ref="A154:A155"/>
    <mergeCell ref="C153:C155"/>
    <mergeCell ref="F133:F134"/>
    <mergeCell ref="F183:F184"/>
    <mergeCell ref="G183:G184"/>
    <mergeCell ref="H183:H184"/>
    <mergeCell ref="B183:B184"/>
    <mergeCell ref="C183:C184"/>
    <mergeCell ref="D183:D184"/>
    <mergeCell ref="E183:E184"/>
    <mergeCell ref="E181:E182"/>
    <mergeCell ref="F181:F182"/>
    <mergeCell ref="G181:G182"/>
    <mergeCell ref="H181:H182"/>
    <mergeCell ref="A181:A182"/>
    <mergeCell ref="B181:B182"/>
    <mergeCell ref="C181:C182"/>
    <mergeCell ref="D181:D182"/>
    <mergeCell ref="G177:G178"/>
    <mergeCell ref="H177:H178"/>
    <mergeCell ref="A177:A178"/>
    <mergeCell ref="C179:C180"/>
    <mergeCell ref="D179:D180"/>
    <mergeCell ref="E179:E180"/>
    <mergeCell ref="E177:E178"/>
    <mergeCell ref="F179:F180"/>
    <mergeCell ref="G179:G180"/>
    <mergeCell ref="H179:H180"/>
    <mergeCell ref="B179:B180"/>
    <mergeCell ref="C177:C178"/>
    <mergeCell ref="D177:D178"/>
    <mergeCell ref="F173:F174"/>
    <mergeCell ref="C173:C174"/>
    <mergeCell ref="D173:D174"/>
    <mergeCell ref="E173:E174"/>
    <mergeCell ref="B173:B174"/>
    <mergeCell ref="F177:F178"/>
    <mergeCell ref="G173:G174"/>
    <mergeCell ref="H173:H174"/>
    <mergeCell ref="B177:B178"/>
    <mergeCell ref="C175:C176"/>
    <mergeCell ref="D175:D176"/>
    <mergeCell ref="E175:E176"/>
    <mergeCell ref="F175:F176"/>
    <mergeCell ref="G175:G176"/>
    <mergeCell ref="H175:H176"/>
    <mergeCell ref="B175:B176"/>
    <mergeCell ref="F169:F170"/>
    <mergeCell ref="G169:G170"/>
    <mergeCell ref="H169:H170"/>
    <mergeCell ref="B171:B172"/>
    <mergeCell ref="C171:C172"/>
    <mergeCell ref="D171:D172"/>
    <mergeCell ref="E171:E172"/>
    <mergeCell ref="F171:F172"/>
    <mergeCell ref="G171:G172"/>
    <mergeCell ref="H171:H172"/>
    <mergeCell ref="B169:B170"/>
    <mergeCell ref="C169:C170"/>
    <mergeCell ref="D169:D170"/>
    <mergeCell ref="E169:E170"/>
    <mergeCell ref="F165:F166"/>
    <mergeCell ref="G165:G166"/>
    <mergeCell ref="H165:H166"/>
    <mergeCell ref="B167:B168"/>
    <mergeCell ref="C167:C168"/>
    <mergeCell ref="D167:D168"/>
    <mergeCell ref="E167:E168"/>
    <mergeCell ref="F167:F168"/>
    <mergeCell ref="G167:G168"/>
    <mergeCell ref="H167:H168"/>
    <mergeCell ref="B165:B166"/>
    <mergeCell ref="C165:C166"/>
    <mergeCell ref="D165:D166"/>
    <mergeCell ref="E165:E166"/>
    <mergeCell ref="F161:F162"/>
    <mergeCell ref="G161:G162"/>
    <mergeCell ref="H161:H162"/>
    <mergeCell ref="B163:B164"/>
    <mergeCell ref="C163:C164"/>
    <mergeCell ref="D163:D164"/>
    <mergeCell ref="E163:E164"/>
    <mergeCell ref="F163:F164"/>
    <mergeCell ref="G163:G164"/>
    <mergeCell ref="H163:H164"/>
    <mergeCell ref="B161:B162"/>
    <mergeCell ref="C161:C162"/>
    <mergeCell ref="D161:D162"/>
    <mergeCell ref="E161:E162"/>
    <mergeCell ref="A156:H158"/>
    <mergeCell ref="B159:B160"/>
    <mergeCell ref="C159:C160"/>
    <mergeCell ref="D159:D160"/>
    <mergeCell ref="E159:E160"/>
    <mergeCell ref="F159:F160"/>
    <mergeCell ref="G159:G160"/>
    <mergeCell ref="H159:H160"/>
    <mergeCell ref="G133:G134"/>
    <mergeCell ref="H133:H134"/>
    <mergeCell ref="A152:A153"/>
    <mergeCell ref="B152:G152"/>
    <mergeCell ref="B133:B134"/>
    <mergeCell ref="C133:C134"/>
    <mergeCell ref="D133:D134"/>
    <mergeCell ref="E133:E134"/>
    <mergeCell ref="B153:B155"/>
    <mergeCell ref="F153:F155"/>
    <mergeCell ref="E131:E132"/>
    <mergeCell ref="F131:F132"/>
    <mergeCell ref="G131:G132"/>
    <mergeCell ref="H131:H132"/>
    <mergeCell ref="A131:A132"/>
    <mergeCell ref="B131:B132"/>
    <mergeCell ref="C131:C132"/>
    <mergeCell ref="D131:D132"/>
    <mergeCell ref="B129:B130"/>
    <mergeCell ref="C129:C130"/>
    <mergeCell ref="D129:D130"/>
    <mergeCell ref="E129:E130"/>
    <mergeCell ref="F129:F130"/>
    <mergeCell ref="G129:G130"/>
    <mergeCell ref="H129:H130"/>
    <mergeCell ref="F125:F126"/>
    <mergeCell ref="G125:G126"/>
    <mergeCell ref="H125:H126"/>
    <mergeCell ref="A127:A128"/>
    <mergeCell ref="B127:B128"/>
    <mergeCell ref="C127:C128"/>
    <mergeCell ref="D127:D128"/>
    <mergeCell ref="E127:E128"/>
    <mergeCell ref="F127:F128"/>
    <mergeCell ref="G127:G128"/>
    <mergeCell ref="B125:B126"/>
    <mergeCell ref="C125:C126"/>
    <mergeCell ref="D125:D126"/>
    <mergeCell ref="E125:E126"/>
    <mergeCell ref="F121:F122"/>
    <mergeCell ref="G121:G122"/>
    <mergeCell ref="H121:H122"/>
    <mergeCell ref="B123:B124"/>
    <mergeCell ref="C123:C124"/>
    <mergeCell ref="D123:D124"/>
    <mergeCell ref="E123:E124"/>
    <mergeCell ref="F123:F124"/>
    <mergeCell ref="G123:G124"/>
    <mergeCell ref="H123:H124"/>
    <mergeCell ref="B121:B122"/>
    <mergeCell ref="C121:C122"/>
    <mergeCell ref="D121:D122"/>
    <mergeCell ref="E121:E122"/>
    <mergeCell ref="F117:F118"/>
    <mergeCell ref="G117:G118"/>
    <mergeCell ref="H117:H118"/>
    <mergeCell ref="B119:B120"/>
    <mergeCell ref="C119:C120"/>
    <mergeCell ref="D119:D120"/>
    <mergeCell ref="E119:E120"/>
    <mergeCell ref="F119:F120"/>
    <mergeCell ref="G119:G120"/>
    <mergeCell ref="H119:H120"/>
    <mergeCell ref="B117:B118"/>
    <mergeCell ref="C117:C118"/>
    <mergeCell ref="D117:D118"/>
    <mergeCell ref="E117:E118"/>
    <mergeCell ref="F113:F114"/>
    <mergeCell ref="G113:G114"/>
    <mergeCell ref="H113:H114"/>
    <mergeCell ref="B115:B116"/>
    <mergeCell ref="C115:C116"/>
    <mergeCell ref="D115:D116"/>
    <mergeCell ref="E115:E116"/>
    <mergeCell ref="F115:F116"/>
    <mergeCell ref="G115:G116"/>
    <mergeCell ref="H115:H116"/>
    <mergeCell ref="B113:B114"/>
    <mergeCell ref="C113:C114"/>
    <mergeCell ref="D113:D114"/>
    <mergeCell ref="E113:E114"/>
    <mergeCell ref="F109:F110"/>
    <mergeCell ref="G109:G110"/>
    <mergeCell ref="H109:H110"/>
    <mergeCell ref="B111:B112"/>
    <mergeCell ref="C111:C112"/>
    <mergeCell ref="D111:D112"/>
    <mergeCell ref="E111:E112"/>
    <mergeCell ref="F111:F112"/>
    <mergeCell ref="G111:G112"/>
    <mergeCell ref="H111:H112"/>
    <mergeCell ref="B109:B110"/>
    <mergeCell ref="C109:C110"/>
    <mergeCell ref="D109:D110"/>
    <mergeCell ref="E109:E110"/>
    <mergeCell ref="A102:A103"/>
    <mergeCell ref="B102:G102"/>
    <mergeCell ref="A104:A105"/>
    <mergeCell ref="A106:H108"/>
    <mergeCell ref="B103:B105"/>
    <mergeCell ref="C103:C105"/>
    <mergeCell ref="F103:F105"/>
    <mergeCell ref="B83:B84"/>
    <mergeCell ref="C83:C84"/>
    <mergeCell ref="D83:D84"/>
    <mergeCell ref="E83:E84"/>
    <mergeCell ref="F83:F84"/>
    <mergeCell ref="G83:G84"/>
    <mergeCell ref="H83:H84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B79:B80"/>
    <mergeCell ref="C79:C80"/>
    <mergeCell ref="D79:D80"/>
    <mergeCell ref="E79:E80"/>
    <mergeCell ref="E77:E78"/>
    <mergeCell ref="F77:F78"/>
    <mergeCell ref="G77:G78"/>
    <mergeCell ref="H77:H78"/>
    <mergeCell ref="A77:A78"/>
    <mergeCell ref="B77:B78"/>
    <mergeCell ref="C77:C78"/>
    <mergeCell ref="D77:D78"/>
    <mergeCell ref="F73:F74"/>
    <mergeCell ref="G73:G74"/>
    <mergeCell ref="H73:H74"/>
    <mergeCell ref="B75:B76"/>
    <mergeCell ref="C75:C76"/>
    <mergeCell ref="D75:D76"/>
    <mergeCell ref="E75:E76"/>
    <mergeCell ref="F75:F76"/>
    <mergeCell ref="G75:G76"/>
    <mergeCell ref="H75:H76"/>
    <mergeCell ref="B73:B74"/>
    <mergeCell ref="C73:C74"/>
    <mergeCell ref="D73:D74"/>
    <mergeCell ref="E73:E74"/>
    <mergeCell ref="F69:F70"/>
    <mergeCell ref="G69:G70"/>
    <mergeCell ref="H69:H70"/>
    <mergeCell ref="B71:B72"/>
    <mergeCell ref="C71:C72"/>
    <mergeCell ref="D71:D72"/>
    <mergeCell ref="E71:E72"/>
    <mergeCell ref="F71:F72"/>
    <mergeCell ref="G71:G72"/>
    <mergeCell ref="H71:H72"/>
    <mergeCell ref="B69:B70"/>
    <mergeCell ref="C69:C70"/>
    <mergeCell ref="D69:D70"/>
    <mergeCell ref="E69:E70"/>
    <mergeCell ref="F65:F66"/>
    <mergeCell ref="G65:G66"/>
    <mergeCell ref="H65:H66"/>
    <mergeCell ref="B67:B68"/>
    <mergeCell ref="C67:C68"/>
    <mergeCell ref="D67:D68"/>
    <mergeCell ref="E67:E68"/>
    <mergeCell ref="F67:F68"/>
    <mergeCell ref="G67:G68"/>
    <mergeCell ref="H67:H68"/>
    <mergeCell ref="B65:B66"/>
    <mergeCell ref="C65:C66"/>
    <mergeCell ref="D65:D66"/>
    <mergeCell ref="E65:E66"/>
    <mergeCell ref="F61:F62"/>
    <mergeCell ref="G61:G62"/>
    <mergeCell ref="H61:H62"/>
    <mergeCell ref="B63:B64"/>
    <mergeCell ref="C63:C64"/>
    <mergeCell ref="D63:D64"/>
    <mergeCell ref="E63:E64"/>
    <mergeCell ref="F63:F64"/>
    <mergeCell ref="G63:G64"/>
    <mergeCell ref="H63:H64"/>
    <mergeCell ref="B61:B62"/>
    <mergeCell ref="C61:C62"/>
    <mergeCell ref="D61:D62"/>
    <mergeCell ref="E61:E62"/>
    <mergeCell ref="G59:G60"/>
    <mergeCell ref="H59:H60"/>
    <mergeCell ref="A52:A53"/>
    <mergeCell ref="B52:G52"/>
    <mergeCell ref="A54:A55"/>
    <mergeCell ref="F53:F55"/>
    <mergeCell ref="C53:C55"/>
    <mergeCell ref="B53:B55"/>
    <mergeCell ref="D36:D37"/>
    <mergeCell ref="E36:E37"/>
    <mergeCell ref="F36:F37"/>
    <mergeCell ref="G36:G37"/>
    <mergeCell ref="B36:B37"/>
    <mergeCell ref="C32:C33"/>
    <mergeCell ref="C34:C35"/>
    <mergeCell ref="C36:C37"/>
    <mergeCell ref="B34:B35"/>
    <mergeCell ref="D34:D35"/>
    <mergeCell ref="E34:E35"/>
    <mergeCell ref="F34:F35"/>
    <mergeCell ref="G34:G35"/>
    <mergeCell ref="G28:G29"/>
    <mergeCell ref="H28:H29"/>
    <mergeCell ref="B30:B31"/>
    <mergeCell ref="D30:D31"/>
    <mergeCell ref="E30:E31"/>
    <mergeCell ref="F30:F31"/>
    <mergeCell ref="G30:G31"/>
    <mergeCell ref="H30:H31"/>
    <mergeCell ref="B28:B29"/>
    <mergeCell ref="C30:C31"/>
    <mergeCell ref="C28:C29"/>
    <mergeCell ref="D28:D29"/>
    <mergeCell ref="E28:E29"/>
    <mergeCell ref="F28:F29"/>
    <mergeCell ref="F26:F27"/>
    <mergeCell ref="G26:G27"/>
    <mergeCell ref="H26:H27"/>
    <mergeCell ref="C26:C27"/>
    <mergeCell ref="D26:D27"/>
    <mergeCell ref="E26:E27"/>
    <mergeCell ref="H22:H23"/>
    <mergeCell ref="G24:G25"/>
    <mergeCell ref="H24:H25"/>
    <mergeCell ref="C24:C25"/>
    <mergeCell ref="D24:D25"/>
    <mergeCell ref="F22:F23"/>
    <mergeCell ref="F24:F25"/>
    <mergeCell ref="E24:E25"/>
    <mergeCell ref="E20:E21"/>
    <mergeCell ref="F20:F21"/>
    <mergeCell ref="G20:G21"/>
    <mergeCell ref="B22:B23"/>
    <mergeCell ref="C22:C23"/>
    <mergeCell ref="D22:D23"/>
    <mergeCell ref="E22:E23"/>
    <mergeCell ref="G22:G23"/>
    <mergeCell ref="H16:H17"/>
    <mergeCell ref="C14:C15"/>
    <mergeCell ref="G18:G19"/>
    <mergeCell ref="H18:H19"/>
    <mergeCell ref="D18:D19"/>
    <mergeCell ref="E18:E19"/>
    <mergeCell ref="F18:F19"/>
    <mergeCell ref="G14:G15"/>
    <mergeCell ref="D16:D17"/>
    <mergeCell ref="E16:E17"/>
    <mergeCell ref="G16:G17"/>
    <mergeCell ref="A34:A35"/>
    <mergeCell ref="B14:B15"/>
    <mergeCell ref="B18:B19"/>
    <mergeCell ref="C18:C19"/>
    <mergeCell ref="B16:B17"/>
    <mergeCell ref="C16:C17"/>
    <mergeCell ref="B20:B21"/>
    <mergeCell ref="C20:C21"/>
    <mergeCell ref="D20:D21"/>
    <mergeCell ref="B26:B27"/>
    <mergeCell ref="H12:H13"/>
    <mergeCell ref="D14:D15"/>
    <mergeCell ref="E14:E15"/>
    <mergeCell ref="F14:F15"/>
    <mergeCell ref="H14:H15"/>
    <mergeCell ref="D12:D13"/>
    <mergeCell ref="E12:E13"/>
    <mergeCell ref="F12:F13"/>
    <mergeCell ref="F16:F17"/>
    <mergeCell ref="B5:G5"/>
    <mergeCell ref="A5:A6"/>
    <mergeCell ref="B32:B33"/>
    <mergeCell ref="D32:D33"/>
    <mergeCell ref="E32:E33"/>
    <mergeCell ref="F32:F33"/>
    <mergeCell ref="G32:G33"/>
    <mergeCell ref="A7:A8"/>
    <mergeCell ref="A30:A31"/>
    <mergeCell ref="B24:B25"/>
    <mergeCell ref="A9:H11"/>
    <mergeCell ref="B12:B13"/>
    <mergeCell ref="C12:C13"/>
    <mergeCell ref="G12:G13"/>
  </mergeCells>
  <printOptions/>
  <pageMargins left="0.984251968503937" right="0.984251968503937" top="1.3779527559055118" bottom="1.3779527559055118" header="1.1811023622047245" footer="0.7874015748031497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brdicko</cp:lastModifiedBy>
  <dcterms:created xsi:type="dcterms:W3CDTF">2003-12-03T13:06:21Z</dcterms:created>
  <dcterms:modified xsi:type="dcterms:W3CDTF">2003-12-08T06:44:41Z</dcterms:modified>
  <cp:category/>
  <cp:version/>
  <cp:contentType/>
  <cp:contentStatus/>
</cp:coreProperties>
</file>