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_3" sheetId="1" r:id="rId1"/>
  </sheets>
  <definedNames/>
  <calcPr fullCalcOnLoad="1"/>
</workbook>
</file>

<file path=xl/sharedStrings.xml><?xml version="1.0" encoding="utf-8"?>
<sst xmlns="http://schemas.openxmlformats.org/spreadsheetml/2006/main" count="129" uniqueCount="41">
  <si>
    <t>Tab. 3  Obyvatelstvo 15-ti leté a starší podle nejvyššího ukončeného vzdělání, podle náboženského</t>
  </si>
  <si>
    <t xml:space="preserve">      vyznání a podle pohlaví k 1. 3. 2001</t>
  </si>
  <si>
    <t>Náboženské vyznání</t>
  </si>
  <si>
    <t>Nejvyšší ukončené vzdělání</t>
  </si>
  <si>
    <t>Obyvatelstvo</t>
  </si>
  <si>
    <t>základní</t>
  </si>
  <si>
    <t>střední</t>
  </si>
  <si>
    <t>úplné</t>
  </si>
  <si>
    <t>vysokoškol.</t>
  </si>
  <si>
    <t>bez vzdělání</t>
  </si>
  <si>
    <t>nezjištěné vzdělání</t>
  </si>
  <si>
    <t xml:space="preserve">15-ti leté </t>
  </si>
  <si>
    <t>a starší</t>
  </si>
  <si>
    <t>celkem</t>
  </si>
  <si>
    <t>Muži (abs.)</t>
  </si>
  <si>
    <t>Obyvatelstvo celkem</t>
  </si>
  <si>
    <t>v tom</t>
  </si>
  <si>
    <t>bez vyznání</t>
  </si>
  <si>
    <t>věřící celkem</t>
  </si>
  <si>
    <t>Církev římsko-</t>
  </si>
  <si>
    <t>katolická</t>
  </si>
  <si>
    <t>Církev řecko-</t>
  </si>
  <si>
    <t>Pravosl. církev</t>
  </si>
  <si>
    <t>v čes. zemích</t>
  </si>
  <si>
    <t>Českobratr.</t>
  </si>
  <si>
    <t>církev evang.</t>
  </si>
  <si>
    <t>Církev čsl.</t>
  </si>
  <si>
    <t>husitská</t>
  </si>
  <si>
    <t>Slezská církev</t>
  </si>
  <si>
    <t xml:space="preserve">evang. a. v. </t>
  </si>
  <si>
    <t>Náb. Spol.</t>
  </si>
  <si>
    <t>Svěd. Jehovovi</t>
  </si>
  <si>
    <t>Církev advent.</t>
  </si>
  <si>
    <t>sedmého dne</t>
  </si>
  <si>
    <t xml:space="preserve">ostatní a </t>
  </si>
  <si>
    <t>nepřes. určené</t>
  </si>
  <si>
    <t>nezjištěno</t>
  </si>
  <si>
    <t>Ženy (abs.)</t>
  </si>
  <si>
    <t>dokončení</t>
  </si>
  <si>
    <t>Celkem (abs.)</t>
  </si>
  <si>
    <t>Celkem (v 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</si>
</sst>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##,000"/>
    <numFmt numFmtId="166" formatCode="#,##0__"/>
    <numFmt numFmtId="167" formatCode="0__"/>
    <numFmt numFmtId="168" formatCode="##,#0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2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0" borderId="14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" xfId="0" applyFont="1" applyBorder="1" applyAlignment="1">
      <alignment vertical="center" textRotation="90"/>
    </xf>
    <xf numFmtId="0" fontId="5" fillId="0" borderId="27" xfId="0" applyFont="1" applyBorder="1" applyAlignment="1">
      <alignment vertical="center" textRotation="90"/>
    </xf>
    <xf numFmtId="0" fontId="5" fillId="0" borderId="9" xfId="0" applyFont="1" applyBorder="1" applyAlignment="1">
      <alignment vertical="center" textRotation="90"/>
    </xf>
    <xf numFmtId="2" fontId="5" fillId="0" borderId="28" xfId="0" applyNumberFormat="1" applyFont="1" applyBorder="1" applyAlignment="1">
      <alignment horizontal="left" vertical="center" indent="1"/>
    </xf>
    <xf numFmtId="2" fontId="5" fillId="0" borderId="29" xfId="0" applyNumberFormat="1" applyFont="1" applyBorder="1" applyAlignment="1">
      <alignment horizontal="left" vertical="center" indent="1"/>
    </xf>
    <xf numFmtId="2" fontId="5" fillId="0" borderId="30" xfId="0" applyNumberFormat="1" applyFont="1" applyBorder="1" applyAlignment="1">
      <alignment horizontal="left" vertical="center" indent="1"/>
    </xf>
    <xf numFmtId="2" fontId="5" fillId="0" borderId="31" xfId="0" applyNumberFormat="1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left" vertical="center" indent="1"/>
    </xf>
    <xf numFmtId="2" fontId="5" fillId="0" borderId="32" xfId="0" applyNumberFormat="1" applyFont="1" applyBorder="1" applyAlignment="1">
      <alignment horizontal="left" vertical="center" indent="1"/>
    </xf>
    <xf numFmtId="2" fontId="5" fillId="0" borderId="33" xfId="0" applyNumberFormat="1" applyFont="1" applyBorder="1" applyAlignment="1">
      <alignment horizontal="left" vertical="center" indent="1"/>
    </xf>
    <xf numFmtId="2" fontId="5" fillId="0" borderId="12" xfId="0" applyNumberFormat="1" applyFont="1" applyBorder="1" applyAlignment="1">
      <alignment horizontal="left" vertical="center" indent="1"/>
    </xf>
    <xf numFmtId="2" fontId="5" fillId="0" borderId="34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 textRotation="90"/>
    </xf>
    <xf numFmtId="0" fontId="5" fillId="0" borderId="40" xfId="0" applyFont="1" applyBorder="1" applyAlignment="1">
      <alignment vertical="center" textRotation="90"/>
    </xf>
    <xf numFmtId="0" fontId="5" fillId="0" borderId="41" xfId="0" applyFont="1" applyBorder="1" applyAlignment="1">
      <alignment vertical="center" textRotation="90"/>
    </xf>
    <xf numFmtId="3" fontId="7" fillId="0" borderId="4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43" xfId="0" applyFont="1" applyBorder="1" applyAlignment="1">
      <alignment vertical="center" textRotation="90"/>
    </xf>
    <xf numFmtId="0" fontId="7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2" fontId="5" fillId="0" borderId="4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2" fontId="7" fillId="0" borderId="2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42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workbookViewId="0" topLeftCell="A1">
      <selection activeCell="B3" sqref="B3"/>
    </sheetView>
  </sheetViews>
  <sheetFormatPr defaultColWidth="9.00390625" defaultRowHeight="12.75"/>
  <cols>
    <col min="1" max="2" width="3.125" style="0" customWidth="1"/>
    <col min="4" max="4" width="4.25390625" style="0" customWidth="1"/>
    <col min="5" max="5" width="8.625" style="0" customWidth="1"/>
    <col min="6" max="6" width="10.00390625" style="0" customWidth="1"/>
    <col min="7" max="7" width="8.875" style="0" customWidth="1"/>
    <col min="8" max="8" width="8.625" style="0" customWidth="1"/>
    <col min="9" max="9" width="7.125" style="0" customWidth="1"/>
    <col min="10" max="10" width="7.875" style="0" customWidth="1"/>
    <col min="11" max="11" width="11.00390625" style="0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</row>
    <row r="2" spans="1:12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ht="13.5" thickBot="1"/>
    <row r="4" spans="1:11" ht="12.75">
      <c r="A4" s="71" t="s">
        <v>2</v>
      </c>
      <c r="B4" s="72"/>
      <c r="C4" s="72"/>
      <c r="D4" s="73"/>
      <c r="E4" s="104" t="s">
        <v>3</v>
      </c>
      <c r="F4" s="105"/>
      <c r="G4" s="105"/>
      <c r="H4" s="105"/>
      <c r="I4" s="105"/>
      <c r="J4" s="106"/>
      <c r="K4" s="3" t="s">
        <v>4</v>
      </c>
    </row>
    <row r="5" spans="1:11" ht="12.75">
      <c r="A5" s="74"/>
      <c r="B5" s="75"/>
      <c r="C5" s="75"/>
      <c r="D5" s="76"/>
      <c r="E5" s="129" t="s">
        <v>5</v>
      </c>
      <c r="F5" s="129" t="s">
        <v>6</v>
      </c>
      <c r="G5" s="4" t="s">
        <v>7</v>
      </c>
      <c r="H5" s="129" t="s">
        <v>8</v>
      </c>
      <c r="I5" s="80" t="s">
        <v>9</v>
      </c>
      <c r="J5" s="80" t="s">
        <v>10</v>
      </c>
      <c r="K5" s="5" t="s">
        <v>11</v>
      </c>
    </row>
    <row r="6" spans="1:11" ht="12.75">
      <c r="A6" s="74"/>
      <c r="B6" s="75"/>
      <c r="C6" s="75"/>
      <c r="D6" s="76"/>
      <c r="E6" s="130"/>
      <c r="F6" s="130"/>
      <c r="G6" s="81" t="s">
        <v>6</v>
      </c>
      <c r="H6" s="130"/>
      <c r="I6" s="81"/>
      <c r="J6" s="81"/>
      <c r="K6" s="6" t="s">
        <v>12</v>
      </c>
    </row>
    <row r="7" spans="1:11" ht="13.5" thickBot="1">
      <c r="A7" s="77"/>
      <c r="B7" s="78"/>
      <c r="C7" s="78"/>
      <c r="D7" s="79"/>
      <c r="E7" s="131"/>
      <c r="F7" s="131"/>
      <c r="G7" s="132"/>
      <c r="H7" s="131"/>
      <c r="I7" s="82"/>
      <c r="J7" s="82"/>
      <c r="K7" s="7" t="s">
        <v>13</v>
      </c>
    </row>
    <row r="8" spans="1:11" ht="22.5" customHeight="1">
      <c r="A8" s="86" t="s">
        <v>14</v>
      </c>
      <c r="B8" s="87"/>
      <c r="C8" s="87"/>
      <c r="D8" s="87"/>
      <c r="E8" s="87"/>
      <c r="F8" s="87"/>
      <c r="G8" s="87"/>
      <c r="H8" s="87"/>
      <c r="I8" s="87"/>
      <c r="J8" s="87"/>
      <c r="K8" s="88"/>
    </row>
    <row r="9" spans="1:12" ht="16.5" customHeight="1">
      <c r="A9" s="60" t="s">
        <v>15</v>
      </c>
      <c r="B9" s="61"/>
      <c r="C9" s="61"/>
      <c r="D9" s="62"/>
      <c r="E9" s="8">
        <f>+E30+E11+E10</f>
        <v>683077</v>
      </c>
      <c r="F9" s="9">
        <f>1062279+811104</f>
        <v>1873383</v>
      </c>
      <c r="G9" s="10">
        <v>1053452</v>
      </c>
      <c r="H9" s="9">
        <f>+H30+H11+H10</f>
        <v>445380</v>
      </c>
      <c r="I9" s="8">
        <f>+I30+I11+I10</f>
        <v>16483</v>
      </c>
      <c r="J9" s="9">
        <f>+J30+J11+J10</f>
        <v>61292</v>
      </c>
      <c r="K9" s="11">
        <f>SUM(E9:J9)</f>
        <v>4133067</v>
      </c>
      <c r="L9" s="12"/>
    </row>
    <row r="10" spans="1:13" ht="16.5" customHeight="1">
      <c r="A10" s="92" t="s">
        <v>16</v>
      </c>
      <c r="B10" s="65" t="s">
        <v>17</v>
      </c>
      <c r="C10" s="66"/>
      <c r="D10" s="67"/>
      <c r="E10" s="8">
        <v>395136</v>
      </c>
      <c r="F10" s="9">
        <f>597208+515905</f>
        <v>1113113</v>
      </c>
      <c r="G10" s="8">
        <v>692575</v>
      </c>
      <c r="H10" s="9">
        <v>285169</v>
      </c>
      <c r="I10" s="13">
        <v>8657</v>
      </c>
      <c r="J10" s="14">
        <v>12635</v>
      </c>
      <c r="K10" s="15">
        <f>SUM(E10:J10)</f>
        <v>2507285</v>
      </c>
      <c r="L10" s="12"/>
      <c r="M10" s="16"/>
    </row>
    <row r="11" spans="1:12" ht="16.5" customHeight="1">
      <c r="A11" s="93"/>
      <c r="B11" s="65" t="s">
        <v>18</v>
      </c>
      <c r="C11" s="66"/>
      <c r="D11" s="67"/>
      <c r="E11" s="8">
        <v>230985</v>
      </c>
      <c r="F11" s="9">
        <f>380921+231966</f>
        <v>612887</v>
      </c>
      <c r="G11" s="8">
        <v>284641</v>
      </c>
      <c r="H11" s="9">
        <v>126226</v>
      </c>
      <c r="I11" s="13">
        <v>4918</v>
      </c>
      <c r="J11" s="14">
        <v>5179</v>
      </c>
      <c r="K11" s="15">
        <f>SUM(E11:J11)</f>
        <v>1264836</v>
      </c>
      <c r="L11" s="12"/>
    </row>
    <row r="12" spans="1:12" ht="10.5" customHeight="1">
      <c r="A12" s="93"/>
      <c r="B12" s="68" t="s">
        <v>16</v>
      </c>
      <c r="C12" s="63" t="s">
        <v>19</v>
      </c>
      <c r="D12" s="64"/>
      <c r="E12" s="98">
        <v>196495</v>
      </c>
      <c r="F12" s="83">
        <f>325936+196325</f>
        <v>522261</v>
      </c>
      <c r="G12" s="98">
        <v>226043</v>
      </c>
      <c r="H12" s="83">
        <v>95371</v>
      </c>
      <c r="I12" s="98">
        <v>4030</v>
      </c>
      <c r="J12" s="83">
        <v>4044</v>
      </c>
      <c r="K12" s="95">
        <f>SUM(E12:J12)</f>
        <v>1048244</v>
      </c>
      <c r="L12" s="12"/>
    </row>
    <row r="13" spans="1:11" ht="10.5" customHeight="1">
      <c r="A13" s="93"/>
      <c r="B13" s="69"/>
      <c r="C13" s="55" t="s">
        <v>20</v>
      </c>
      <c r="D13" s="56"/>
      <c r="E13" s="99"/>
      <c r="F13" s="84"/>
      <c r="G13" s="99"/>
      <c r="H13" s="84"/>
      <c r="I13" s="99"/>
      <c r="J13" s="84"/>
      <c r="K13" s="97"/>
    </row>
    <row r="14" spans="1:12" ht="10.5" customHeight="1">
      <c r="A14" s="93"/>
      <c r="B14" s="69"/>
      <c r="C14" s="63" t="s">
        <v>21</v>
      </c>
      <c r="D14" s="64"/>
      <c r="E14" s="98">
        <v>816</v>
      </c>
      <c r="F14" s="83">
        <f>759+496</f>
        <v>1255</v>
      </c>
      <c r="G14" s="98">
        <v>764</v>
      </c>
      <c r="H14" s="83">
        <v>387</v>
      </c>
      <c r="I14" s="98">
        <v>15</v>
      </c>
      <c r="J14" s="83">
        <v>20</v>
      </c>
      <c r="K14" s="95">
        <f>SUM(E14:J14)</f>
        <v>3257</v>
      </c>
      <c r="L14" s="12"/>
    </row>
    <row r="15" spans="1:11" ht="10.5" customHeight="1">
      <c r="A15" s="93"/>
      <c r="B15" s="69"/>
      <c r="C15" s="55" t="s">
        <v>20</v>
      </c>
      <c r="D15" s="56"/>
      <c r="E15" s="100"/>
      <c r="F15" s="85"/>
      <c r="G15" s="100"/>
      <c r="H15" s="85"/>
      <c r="I15" s="100"/>
      <c r="J15" s="85"/>
      <c r="K15" s="96"/>
    </row>
    <row r="16" spans="1:12" ht="10.5" customHeight="1">
      <c r="A16" s="93"/>
      <c r="B16" s="69"/>
      <c r="C16" s="63" t="s">
        <v>22</v>
      </c>
      <c r="D16" s="64"/>
      <c r="E16" s="99">
        <v>1761</v>
      </c>
      <c r="F16" s="84">
        <f>1540+1247</f>
        <v>2787</v>
      </c>
      <c r="G16" s="99">
        <v>2569</v>
      </c>
      <c r="H16" s="84">
        <v>1766</v>
      </c>
      <c r="I16" s="99">
        <v>46</v>
      </c>
      <c r="J16" s="84">
        <v>85</v>
      </c>
      <c r="K16" s="97">
        <f>SUM(E16:J16)</f>
        <v>9014</v>
      </c>
      <c r="L16" s="12"/>
    </row>
    <row r="17" spans="1:11" ht="10.5" customHeight="1">
      <c r="A17" s="93"/>
      <c r="B17" s="69"/>
      <c r="C17" s="55" t="s">
        <v>23</v>
      </c>
      <c r="D17" s="56"/>
      <c r="E17" s="99"/>
      <c r="F17" s="84"/>
      <c r="G17" s="99"/>
      <c r="H17" s="84"/>
      <c r="I17" s="99"/>
      <c r="J17" s="84"/>
      <c r="K17" s="97"/>
    </row>
    <row r="18" spans="1:12" ht="10.5" customHeight="1">
      <c r="A18" s="93"/>
      <c r="B18" s="69"/>
      <c r="C18" s="63" t="s">
        <v>24</v>
      </c>
      <c r="D18" s="64"/>
      <c r="E18" s="98">
        <v>7255</v>
      </c>
      <c r="F18" s="83">
        <f>12266+7554</f>
        <v>19820</v>
      </c>
      <c r="G18" s="98">
        <v>11085</v>
      </c>
      <c r="H18" s="83">
        <v>6690</v>
      </c>
      <c r="I18" s="98">
        <v>122</v>
      </c>
      <c r="J18" s="83">
        <v>148</v>
      </c>
      <c r="K18" s="95">
        <f>SUM(E18:J18)</f>
        <v>45120</v>
      </c>
      <c r="L18" s="12"/>
    </row>
    <row r="19" spans="1:11" ht="10.5" customHeight="1">
      <c r="A19" s="93"/>
      <c r="B19" s="69"/>
      <c r="C19" s="55" t="s">
        <v>25</v>
      </c>
      <c r="D19" s="56"/>
      <c r="E19" s="100"/>
      <c r="F19" s="85"/>
      <c r="G19" s="100"/>
      <c r="H19" s="85"/>
      <c r="I19" s="100"/>
      <c r="J19" s="85"/>
      <c r="K19" s="96"/>
    </row>
    <row r="20" spans="1:12" ht="10.5" customHeight="1">
      <c r="A20" s="93"/>
      <c r="B20" s="69"/>
      <c r="C20" s="63" t="s">
        <v>26</v>
      </c>
      <c r="D20" s="64"/>
      <c r="E20" s="99">
        <v>4485</v>
      </c>
      <c r="F20" s="84">
        <f>11213+6262</f>
        <v>17475</v>
      </c>
      <c r="G20" s="99">
        <v>9587</v>
      </c>
      <c r="H20" s="84">
        <v>4511</v>
      </c>
      <c r="I20" s="99">
        <v>43</v>
      </c>
      <c r="J20" s="84">
        <v>119</v>
      </c>
      <c r="K20" s="97">
        <f>SUM(E20:J20)</f>
        <v>36220</v>
      </c>
      <c r="L20" s="12"/>
    </row>
    <row r="21" spans="1:11" ht="10.5" customHeight="1">
      <c r="A21" s="93"/>
      <c r="B21" s="69"/>
      <c r="C21" s="55" t="s">
        <v>27</v>
      </c>
      <c r="D21" s="56"/>
      <c r="E21" s="99"/>
      <c r="F21" s="84"/>
      <c r="G21" s="99"/>
      <c r="H21" s="84"/>
      <c r="I21" s="99"/>
      <c r="J21" s="84"/>
      <c r="K21" s="97"/>
    </row>
    <row r="22" spans="1:12" ht="10.5" customHeight="1">
      <c r="A22" s="93"/>
      <c r="B22" s="69"/>
      <c r="C22" s="63" t="s">
        <v>28</v>
      </c>
      <c r="D22" s="64"/>
      <c r="E22" s="98">
        <v>927</v>
      </c>
      <c r="F22" s="83">
        <f>2132+347</f>
        <v>2479</v>
      </c>
      <c r="G22" s="98">
        <v>1354</v>
      </c>
      <c r="H22" s="83">
        <v>484</v>
      </c>
      <c r="I22" s="98">
        <v>20</v>
      </c>
      <c r="J22" s="83">
        <v>6</v>
      </c>
      <c r="K22" s="95">
        <f>SUM(E22:J22)</f>
        <v>5270</v>
      </c>
      <c r="L22" s="12"/>
    </row>
    <row r="23" spans="1:11" ht="10.5" customHeight="1">
      <c r="A23" s="93"/>
      <c r="B23" s="69"/>
      <c r="C23" s="55" t="s">
        <v>29</v>
      </c>
      <c r="D23" s="56"/>
      <c r="E23" s="100"/>
      <c r="F23" s="85"/>
      <c r="G23" s="100"/>
      <c r="H23" s="85"/>
      <c r="I23" s="100"/>
      <c r="J23" s="85"/>
      <c r="K23" s="96"/>
    </row>
    <row r="24" spans="1:12" ht="10.5" customHeight="1">
      <c r="A24" s="93"/>
      <c r="B24" s="69"/>
      <c r="C24" s="63" t="s">
        <v>30</v>
      </c>
      <c r="D24" s="64"/>
      <c r="E24" s="99">
        <v>1592</v>
      </c>
      <c r="F24" s="84">
        <f>1914+1537</f>
        <v>3451</v>
      </c>
      <c r="G24" s="99">
        <v>2035</v>
      </c>
      <c r="H24" s="84">
        <v>457</v>
      </c>
      <c r="I24" s="99">
        <v>56</v>
      </c>
      <c r="J24" s="84">
        <v>39</v>
      </c>
      <c r="K24" s="97">
        <f>SUM(E24:J24)</f>
        <v>7630</v>
      </c>
      <c r="L24" s="12"/>
    </row>
    <row r="25" spans="1:13" ht="10.5" customHeight="1">
      <c r="A25" s="93"/>
      <c r="B25" s="69"/>
      <c r="C25" s="55" t="s">
        <v>31</v>
      </c>
      <c r="D25" s="56"/>
      <c r="E25" s="99"/>
      <c r="F25" s="84"/>
      <c r="G25" s="99"/>
      <c r="H25" s="84"/>
      <c r="I25" s="99"/>
      <c r="J25" s="84"/>
      <c r="K25" s="97"/>
      <c r="M25" s="12"/>
    </row>
    <row r="26" spans="1:12" ht="10.5" customHeight="1">
      <c r="A26" s="93"/>
      <c r="B26" s="69"/>
      <c r="C26" s="63" t="s">
        <v>32</v>
      </c>
      <c r="D26" s="64"/>
      <c r="E26" s="98">
        <v>500</v>
      </c>
      <c r="F26" s="83">
        <f>844+504</f>
        <v>1348</v>
      </c>
      <c r="G26" s="98">
        <v>1141</v>
      </c>
      <c r="H26" s="83">
        <v>400</v>
      </c>
      <c r="I26" s="98">
        <v>10</v>
      </c>
      <c r="J26" s="83">
        <v>15</v>
      </c>
      <c r="K26" s="95">
        <f>SUM(E26:J26)</f>
        <v>3414</v>
      </c>
      <c r="L26" s="12"/>
    </row>
    <row r="27" spans="1:11" ht="10.5" customHeight="1">
      <c r="A27" s="93"/>
      <c r="B27" s="69"/>
      <c r="C27" s="55" t="s">
        <v>33</v>
      </c>
      <c r="D27" s="56"/>
      <c r="E27" s="100"/>
      <c r="F27" s="85"/>
      <c r="G27" s="100"/>
      <c r="H27" s="85"/>
      <c r="I27" s="100"/>
      <c r="J27" s="85"/>
      <c r="K27" s="96"/>
    </row>
    <row r="28" spans="1:12" ht="10.5" customHeight="1">
      <c r="A28" s="93"/>
      <c r="B28" s="69"/>
      <c r="C28" s="63" t="s">
        <v>34</v>
      </c>
      <c r="D28" s="64"/>
      <c r="E28" s="99">
        <v>17154</v>
      </c>
      <c r="F28" s="84">
        <f>24317+17694</f>
        <v>42011</v>
      </c>
      <c r="G28" s="99">
        <v>30063</v>
      </c>
      <c r="H28" s="84">
        <v>16160</v>
      </c>
      <c r="I28" s="99">
        <v>576</v>
      </c>
      <c r="J28" s="84">
        <v>703</v>
      </c>
      <c r="K28" s="97">
        <f>SUM(E28:J28)</f>
        <v>106667</v>
      </c>
      <c r="L28" s="12"/>
    </row>
    <row r="29" spans="1:11" ht="10.5" customHeight="1">
      <c r="A29" s="93"/>
      <c r="B29" s="70"/>
      <c r="C29" s="55" t="s">
        <v>35</v>
      </c>
      <c r="D29" s="56"/>
      <c r="E29" s="100"/>
      <c r="F29" s="85"/>
      <c r="G29" s="100"/>
      <c r="H29" s="85"/>
      <c r="I29" s="100"/>
      <c r="J29" s="85"/>
      <c r="K29" s="96"/>
    </row>
    <row r="30" spans="1:12" ht="16.5" customHeight="1">
      <c r="A30" s="102"/>
      <c r="B30" s="65" t="s">
        <v>36</v>
      </c>
      <c r="C30" s="66"/>
      <c r="D30" s="67"/>
      <c r="E30" s="17">
        <v>56956</v>
      </c>
      <c r="F30" s="18">
        <f>84150+63233</f>
        <v>147383</v>
      </c>
      <c r="G30" s="17">
        <v>76236</v>
      </c>
      <c r="H30" s="18">
        <v>33985</v>
      </c>
      <c r="I30" s="19">
        <v>2908</v>
      </c>
      <c r="J30" s="20">
        <v>43478</v>
      </c>
      <c r="K30" s="21">
        <f>SUM(E30:J30)</f>
        <v>360946</v>
      </c>
      <c r="L30" s="12"/>
    </row>
    <row r="31" spans="1:11" ht="22.5" customHeight="1">
      <c r="A31" s="89" t="s">
        <v>37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ht="16.5" customHeight="1">
      <c r="A32" s="60" t="s">
        <v>15</v>
      </c>
      <c r="B32" s="61"/>
      <c r="C32" s="61"/>
      <c r="D32" s="62"/>
      <c r="E32" s="10">
        <f>+E33+E34+E53</f>
        <v>1292032</v>
      </c>
      <c r="F32" s="9">
        <v>1382017</v>
      </c>
      <c r="G32" s="8">
        <v>1377719</v>
      </c>
      <c r="H32" s="9">
        <v>317079</v>
      </c>
      <c r="I32" s="8">
        <v>21449</v>
      </c>
      <c r="J32" s="9">
        <v>51835</v>
      </c>
      <c r="K32" s="11">
        <f>SUM(E32:J32)</f>
        <v>4442131</v>
      </c>
    </row>
    <row r="33" spans="1:11" ht="16.5" customHeight="1">
      <c r="A33" s="92" t="s">
        <v>16</v>
      </c>
      <c r="B33" s="65" t="s">
        <v>17</v>
      </c>
      <c r="C33" s="66"/>
      <c r="D33" s="67"/>
      <c r="E33" s="8">
        <v>561302</v>
      </c>
      <c r="F33" s="9">
        <f>359046+390909</f>
        <v>749955</v>
      </c>
      <c r="G33" s="8">
        <v>854597</v>
      </c>
      <c r="H33" s="9">
        <v>197889</v>
      </c>
      <c r="I33" s="13">
        <v>9196</v>
      </c>
      <c r="J33" s="14">
        <v>11190</v>
      </c>
      <c r="K33" s="11">
        <f>SUM(E33:J33)</f>
        <v>2384129</v>
      </c>
    </row>
    <row r="34" spans="1:11" ht="16.5" customHeight="1">
      <c r="A34" s="93"/>
      <c r="B34" s="65" t="s">
        <v>18</v>
      </c>
      <c r="C34" s="66"/>
      <c r="D34" s="67"/>
      <c r="E34" s="8">
        <v>638258</v>
      </c>
      <c r="F34" s="9">
        <f>287670+243750</f>
        <v>531420</v>
      </c>
      <c r="G34" s="8">
        <v>423196</v>
      </c>
      <c r="H34" s="9">
        <v>94517</v>
      </c>
      <c r="I34" s="13">
        <v>9642</v>
      </c>
      <c r="J34" s="14">
        <v>7856</v>
      </c>
      <c r="K34" s="11">
        <f>SUM(E34:J34)</f>
        <v>1704889</v>
      </c>
    </row>
    <row r="35" spans="1:11" ht="10.5" customHeight="1">
      <c r="A35" s="93"/>
      <c r="B35" s="68" t="s">
        <v>16</v>
      </c>
      <c r="C35" s="63" t="s">
        <v>19</v>
      </c>
      <c r="D35" s="64"/>
      <c r="E35" s="99">
        <v>548233</v>
      </c>
      <c r="F35" s="84">
        <f>243116+203220</f>
        <v>446336</v>
      </c>
      <c r="G35" s="99">
        <v>342056</v>
      </c>
      <c r="H35" s="84">
        <v>70370</v>
      </c>
      <c r="I35" s="99">
        <v>8097</v>
      </c>
      <c r="J35" s="84">
        <v>6316</v>
      </c>
      <c r="K35" s="97">
        <f>SUM(E35:J35)</f>
        <v>1421408</v>
      </c>
    </row>
    <row r="36" spans="1:11" ht="10.5" customHeight="1">
      <c r="A36" s="93"/>
      <c r="B36" s="69"/>
      <c r="C36" s="55" t="s">
        <v>20</v>
      </c>
      <c r="D36" s="56"/>
      <c r="E36" s="99"/>
      <c r="F36" s="84"/>
      <c r="G36" s="99"/>
      <c r="H36" s="84"/>
      <c r="I36" s="99"/>
      <c r="J36" s="84"/>
      <c r="K36" s="97"/>
    </row>
    <row r="37" spans="1:11" ht="10.5" customHeight="1">
      <c r="A37" s="93"/>
      <c r="B37" s="69"/>
      <c r="C37" s="63" t="s">
        <v>21</v>
      </c>
      <c r="D37" s="64"/>
      <c r="E37" s="98">
        <v>1811</v>
      </c>
      <c r="F37" s="83">
        <f>461+368</f>
        <v>829</v>
      </c>
      <c r="G37" s="98">
        <v>958</v>
      </c>
      <c r="H37" s="83">
        <v>311</v>
      </c>
      <c r="I37" s="98">
        <v>62</v>
      </c>
      <c r="J37" s="83">
        <v>30</v>
      </c>
      <c r="K37" s="95">
        <f>SUM(E37:J37)</f>
        <v>4001</v>
      </c>
    </row>
    <row r="38" spans="1:11" ht="10.5" customHeight="1">
      <c r="A38" s="93"/>
      <c r="B38" s="69"/>
      <c r="C38" s="55" t="s">
        <v>20</v>
      </c>
      <c r="D38" s="56"/>
      <c r="E38" s="100"/>
      <c r="F38" s="85"/>
      <c r="G38" s="100"/>
      <c r="H38" s="85"/>
      <c r="I38" s="100"/>
      <c r="J38" s="85"/>
      <c r="K38" s="96"/>
    </row>
    <row r="39" spans="1:13" ht="10.5" customHeight="1">
      <c r="A39" s="93"/>
      <c r="B39" s="69"/>
      <c r="C39" s="63" t="s">
        <v>22</v>
      </c>
      <c r="D39" s="64"/>
      <c r="E39" s="99">
        <v>3647</v>
      </c>
      <c r="F39" s="84">
        <f>1165+1159</f>
        <v>2324</v>
      </c>
      <c r="G39" s="99">
        <v>3752</v>
      </c>
      <c r="H39" s="84">
        <v>1935</v>
      </c>
      <c r="I39" s="99">
        <v>152</v>
      </c>
      <c r="J39" s="84">
        <v>116</v>
      </c>
      <c r="K39" s="97">
        <f>SUM(E39:J39)</f>
        <v>11926</v>
      </c>
      <c r="M39" s="12"/>
    </row>
    <row r="40" spans="1:11" ht="10.5" customHeight="1">
      <c r="A40" s="93"/>
      <c r="B40" s="69"/>
      <c r="C40" s="55" t="s">
        <v>23</v>
      </c>
      <c r="D40" s="56"/>
      <c r="E40" s="99"/>
      <c r="F40" s="84"/>
      <c r="G40" s="99"/>
      <c r="H40" s="84"/>
      <c r="I40" s="99"/>
      <c r="J40" s="84"/>
      <c r="K40" s="97"/>
    </row>
    <row r="41" spans="1:11" ht="10.5" customHeight="1">
      <c r="A41" s="93"/>
      <c r="B41" s="69"/>
      <c r="C41" s="63" t="s">
        <v>24</v>
      </c>
      <c r="D41" s="64"/>
      <c r="E41" s="98">
        <v>21337</v>
      </c>
      <c r="F41" s="83">
        <f>9715+9570</f>
        <v>19285</v>
      </c>
      <c r="G41" s="98">
        <v>17819</v>
      </c>
      <c r="H41" s="83">
        <v>5384</v>
      </c>
      <c r="I41" s="98">
        <v>233</v>
      </c>
      <c r="J41" s="83">
        <v>247</v>
      </c>
      <c r="K41" s="95">
        <f>SUM(E41:J41)</f>
        <v>64305</v>
      </c>
    </row>
    <row r="42" spans="1:11" ht="10.5" customHeight="1">
      <c r="A42" s="93"/>
      <c r="B42" s="69"/>
      <c r="C42" s="55" t="s">
        <v>25</v>
      </c>
      <c r="D42" s="56"/>
      <c r="E42" s="100"/>
      <c r="F42" s="85"/>
      <c r="G42" s="100"/>
      <c r="H42" s="85"/>
      <c r="I42" s="100"/>
      <c r="J42" s="85"/>
      <c r="K42" s="96"/>
    </row>
    <row r="43" spans="1:13" ht="10.5" customHeight="1">
      <c r="A43" s="93"/>
      <c r="B43" s="69"/>
      <c r="C43" s="63" t="s">
        <v>26</v>
      </c>
      <c r="D43" s="64"/>
      <c r="E43" s="99">
        <v>19481</v>
      </c>
      <c r="F43" s="84">
        <f>11251+11005</f>
        <v>22256</v>
      </c>
      <c r="G43" s="99">
        <v>14633</v>
      </c>
      <c r="H43" s="84">
        <v>3216</v>
      </c>
      <c r="I43" s="99">
        <v>120</v>
      </c>
      <c r="J43" s="84">
        <v>253</v>
      </c>
      <c r="K43" s="97">
        <f>SUM(E43:J43)</f>
        <v>59959</v>
      </c>
      <c r="M43" s="12"/>
    </row>
    <row r="44" spans="1:11" ht="10.5" customHeight="1">
      <c r="A44" s="93"/>
      <c r="B44" s="69"/>
      <c r="C44" s="55" t="s">
        <v>27</v>
      </c>
      <c r="D44" s="56"/>
      <c r="E44" s="99"/>
      <c r="F44" s="84"/>
      <c r="G44" s="99"/>
      <c r="H44" s="84"/>
      <c r="I44" s="99"/>
      <c r="J44" s="84"/>
      <c r="K44" s="97"/>
    </row>
    <row r="45" spans="1:11" ht="10.5" customHeight="1">
      <c r="A45" s="93"/>
      <c r="B45" s="69"/>
      <c r="C45" s="63" t="s">
        <v>28</v>
      </c>
      <c r="D45" s="64"/>
      <c r="E45" s="98">
        <v>2621</v>
      </c>
      <c r="F45" s="83">
        <f>1427+451</f>
        <v>1878</v>
      </c>
      <c r="G45" s="98">
        <v>1750</v>
      </c>
      <c r="H45" s="83">
        <v>359</v>
      </c>
      <c r="I45" s="98">
        <v>41</v>
      </c>
      <c r="J45" s="83">
        <v>14</v>
      </c>
      <c r="K45" s="95">
        <f>SUM(E45:J45)</f>
        <v>6663</v>
      </c>
    </row>
    <row r="46" spans="1:11" ht="10.5" customHeight="1">
      <c r="A46" s="93"/>
      <c r="B46" s="69"/>
      <c r="C46" s="55" t="s">
        <v>29</v>
      </c>
      <c r="D46" s="56"/>
      <c r="E46" s="100"/>
      <c r="F46" s="85"/>
      <c r="G46" s="100"/>
      <c r="H46" s="85"/>
      <c r="I46" s="100"/>
      <c r="J46" s="85"/>
      <c r="K46" s="96"/>
    </row>
    <row r="47" spans="1:11" ht="10.5" customHeight="1">
      <c r="A47" s="93"/>
      <c r="B47" s="69"/>
      <c r="C47" s="63" t="s">
        <v>30</v>
      </c>
      <c r="D47" s="64"/>
      <c r="E47" s="99">
        <v>4108</v>
      </c>
      <c r="F47" s="84">
        <f>2013+2019</f>
        <v>4032</v>
      </c>
      <c r="G47" s="99">
        <v>3352</v>
      </c>
      <c r="H47" s="84">
        <v>421</v>
      </c>
      <c r="I47" s="99">
        <v>98</v>
      </c>
      <c r="J47" s="84">
        <v>48</v>
      </c>
      <c r="K47" s="97">
        <f>SUM(E47:J47)</f>
        <v>12059</v>
      </c>
    </row>
    <row r="48" spans="1:11" ht="10.5" customHeight="1">
      <c r="A48" s="93"/>
      <c r="B48" s="69"/>
      <c r="C48" s="55" t="s">
        <v>31</v>
      </c>
      <c r="D48" s="56"/>
      <c r="E48" s="99"/>
      <c r="F48" s="84"/>
      <c r="G48" s="99"/>
      <c r="H48" s="84"/>
      <c r="I48" s="99"/>
      <c r="J48" s="84"/>
      <c r="K48" s="97"/>
    </row>
    <row r="49" spans="1:11" ht="10.5" customHeight="1">
      <c r="A49" s="93"/>
      <c r="B49" s="69"/>
      <c r="C49" s="63" t="s">
        <v>32</v>
      </c>
      <c r="D49" s="64"/>
      <c r="E49" s="98">
        <v>1486</v>
      </c>
      <c r="F49" s="83">
        <f>694+636</f>
        <v>1330</v>
      </c>
      <c r="G49" s="98">
        <v>1725</v>
      </c>
      <c r="H49" s="83">
        <v>320</v>
      </c>
      <c r="I49" s="98">
        <v>18</v>
      </c>
      <c r="J49" s="83">
        <v>20</v>
      </c>
      <c r="K49" s="95">
        <f>SUM(E49:J49)</f>
        <v>4899</v>
      </c>
    </row>
    <row r="50" spans="1:11" ht="10.5" customHeight="1">
      <c r="A50" s="93"/>
      <c r="B50" s="69"/>
      <c r="C50" s="55" t="s">
        <v>33</v>
      </c>
      <c r="D50" s="56"/>
      <c r="E50" s="100"/>
      <c r="F50" s="85"/>
      <c r="G50" s="100"/>
      <c r="H50" s="85"/>
      <c r="I50" s="100"/>
      <c r="J50" s="85"/>
      <c r="K50" s="96"/>
    </row>
    <row r="51" spans="1:11" ht="10.5" customHeight="1">
      <c r="A51" s="93"/>
      <c r="B51" s="69"/>
      <c r="C51" s="63" t="s">
        <v>34</v>
      </c>
      <c r="D51" s="64"/>
      <c r="E51" s="99">
        <v>35534</v>
      </c>
      <c r="F51" s="84">
        <f>17828+15322</f>
        <v>33150</v>
      </c>
      <c r="G51" s="99">
        <v>37151</v>
      </c>
      <c r="H51" s="84">
        <v>12201</v>
      </c>
      <c r="I51" s="99">
        <v>821</v>
      </c>
      <c r="J51" s="84">
        <v>812</v>
      </c>
      <c r="K51" s="97">
        <f>SUM(E51:J51)</f>
        <v>119669</v>
      </c>
    </row>
    <row r="52" spans="1:11" ht="10.5" customHeight="1">
      <c r="A52" s="93"/>
      <c r="B52" s="70"/>
      <c r="C52" s="55" t="s">
        <v>35</v>
      </c>
      <c r="D52" s="56"/>
      <c r="E52" s="100"/>
      <c r="F52" s="85"/>
      <c r="G52" s="100"/>
      <c r="H52" s="85"/>
      <c r="I52" s="100"/>
      <c r="J52" s="85"/>
      <c r="K52" s="96"/>
    </row>
    <row r="53" spans="1:11" ht="16.5" customHeight="1" thickBot="1">
      <c r="A53" s="94"/>
      <c r="B53" s="57" t="s">
        <v>36</v>
      </c>
      <c r="C53" s="58"/>
      <c r="D53" s="59"/>
      <c r="E53" s="22">
        <v>92472</v>
      </c>
      <c r="F53" s="23">
        <f>51713+48929</f>
        <v>100642</v>
      </c>
      <c r="G53" s="22">
        <v>99926</v>
      </c>
      <c r="H53" s="23">
        <v>24673</v>
      </c>
      <c r="I53" s="22">
        <v>2611</v>
      </c>
      <c r="J53" s="23">
        <v>32789</v>
      </c>
      <c r="K53" s="24">
        <f>SUM(E53:J53)</f>
        <v>353113</v>
      </c>
    </row>
    <row r="54" spans="1:11" ht="16.5" customHeight="1">
      <c r="A54" s="25"/>
      <c r="B54" s="26"/>
      <c r="C54" s="26"/>
      <c r="D54" s="26"/>
      <c r="E54" s="27"/>
      <c r="F54" s="27"/>
      <c r="G54" s="27"/>
      <c r="H54" s="27"/>
      <c r="I54" s="27"/>
      <c r="J54" s="27"/>
      <c r="K54" s="28"/>
    </row>
    <row r="55" ht="16.5" customHeight="1" thickBot="1">
      <c r="K55" s="29" t="s">
        <v>38</v>
      </c>
    </row>
    <row r="56" spans="1:11" ht="12.75">
      <c r="A56" s="71" t="s">
        <v>2</v>
      </c>
      <c r="B56" s="72"/>
      <c r="C56" s="72"/>
      <c r="D56" s="73"/>
      <c r="E56" s="104" t="s">
        <v>3</v>
      </c>
      <c r="F56" s="105"/>
      <c r="G56" s="105"/>
      <c r="H56" s="105"/>
      <c r="I56" s="105"/>
      <c r="J56" s="106"/>
      <c r="K56" s="3" t="s">
        <v>4</v>
      </c>
    </row>
    <row r="57" spans="1:11" ht="10.5" customHeight="1">
      <c r="A57" s="74"/>
      <c r="B57" s="75"/>
      <c r="C57" s="75"/>
      <c r="D57" s="76"/>
      <c r="E57" s="129" t="s">
        <v>5</v>
      </c>
      <c r="F57" s="129" t="s">
        <v>6</v>
      </c>
      <c r="G57" s="4" t="s">
        <v>7</v>
      </c>
      <c r="H57" s="129" t="s">
        <v>8</v>
      </c>
      <c r="I57" s="80" t="s">
        <v>9</v>
      </c>
      <c r="J57" s="80" t="s">
        <v>10</v>
      </c>
      <c r="K57" s="5" t="s">
        <v>11</v>
      </c>
    </row>
    <row r="58" spans="1:11" ht="12.75">
      <c r="A58" s="74"/>
      <c r="B58" s="75"/>
      <c r="C58" s="75"/>
      <c r="D58" s="76"/>
      <c r="E58" s="130"/>
      <c r="F58" s="130"/>
      <c r="G58" s="81" t="s">
        <v>6</v>
      </c>
      <c r="H58" s="130"/>
      <c r="I58" s="81"/>
      <c r="J58" s="81"/>
      <c r="K58" s="6" t="s">
        <v>12</v>
      </c>
    </row>
    <row r="59" spans="1:11" ht="13.5" thickBot="1">
      <c r="A59" s="77"/>
      <c r="B59" s="78"/>
      <c r="C59" s="78"/>
      <c r="D59" s="79"/>
      <c r="E59" s="131"/>
      <c r="F59" s="131"/>
      <c r="G59" s="132"/>
      <c r="H59" s="131"/>
      <c r="I59" s="82"/>
      <c r="J59" s="82"/>
      <c r="K59" s="7" t="s">
        <v>13</v>
      </c>
    </row>
    <row r="60" spans="1:11" ht="12.75">
      <c r="A60" s="86" t="s">
        <v>39</v>
      </c>
      <c r="B60" s="87"/>
      <c r="C60" s="87"/>
      <c r="D60" s="87"/>
      <c r="E60" s="87"/>
      <c r="F60" s="87"/>
      <c r="G60" s="87"/>
      <c r="H60" s="87"/>
      <c r="I60" s="87"/>
      <c r="J60" s="87"/>
      <c r="K60" s="88"/>
    </row>
    <row r="61" spans="1:11" ht="12.75">
      <c r="A61" s="60" t="s">
        <v>15</v>
      </c>
      <c r="B61" s="61"/>
      <c r="C61" s="61"/>
      <c r="D61" s="62"/>
      <c r="E61" s="8">
        <f aca="true" t="shared" si="0" ref="E61:J64">+E32+E9</f>
        <v>1975109</v>
      </c>
      <c r="F61" s="9">
        <f t="shared" si="0"/>
        <v>3255400</v>
      </c>
      <c r="G61" s="8">
        <f t="shared" si="0"/>
        <v>2431171</v>
      </c>
      <c r="H61" s="9">
        <f t="shared" si="0"/>
        <v>762459</v>
      </c>
      <c r="I61" s="30">
        <f t="shared" si="0"/>
        <v>37932</v>
      </c>
      <c r="J61" s="8">
        <f t="shared" si="0"/>
        <v>113127</v>
      </c>
      <c r="K61" s="31">
        <f>SUM(E61:J61)</f>
        <v>8575198</v>
      </c>
    </row>
    <row r="62" spans="1:11" ht="16.5" customHeight="1">
      <c r="A62" s="92" t="s">
        <v>16</v>
      </c>
      <c r="B62" s="65" t="s">
        <v>17</v>
      </c>
      <c r="C62" s="66"/>
      <c r="D62" s="67"/>
      <c r="E62" s="8">
        <f t="shared" si="0"/>
        <v>956438</v>
      </c>
      <c r="F62" s="9">
        <f t="shared" si="0"/>
        <v>1863068</v>
      </c>
      <c r="G62" s="8">
        <f t="shared" si="0"/>
        <v>1547172</v>
      </c>
      <c r="H62" s="9">
        <f t="shared" si="0"/>
        <v>483058</v>
      </c>
      <c r="I62" s="30">
        <f t="shared" si="0"/>
        <v>17853</v>
      </c>
      <c r="J62" s="8">
        <f t="shared" si="0"/>
        <v>23825</v>
      </c>
      <c r="K62" s="31">
        <f>SUM(E62:J62)</f>
        <v>4891414</v>
      </c>
    </row>
    <row r="63" spans="1:11" ht="16.5" customHeight="1">
      <c r="A63" s="93"/>
      <c r="B63" s="65" t="s">
        <v>18</v>
      </c>
      <c r="C63" s="66"/>
      <c r="D63" s="67"/>
      <c r="E63" s="8">
        <f t="shared" si="0"/>
        <v>869243</v>
      </c>
      <c r="F63" s="9">
        <f t="shared" si="0"/>
        <v>1144307</v>
      </c>
      <c r="G63" s="8">
        <f t="shared" si="0"/>
        <v>707837</v>
      </c>
      <c r="H63" s="9">
        <f t="shared" si="0"/>
        <v>220743</v>
      </c>
      <c r="I63" s="30">
        <f t="shared" si="0"/>
        <v>14560</v>
      </c>
      <c r="J63" s="8">
        <f t="shared" si="0"/>
        <v>13035</v>
      </c>
      <c r="K63" s="31">
        <f>SUM(E63:J63)</f>
        <v>2969725</v>
      </c>
    </row>
    <row r="64" spans="1:11" ht="10.5" customHeight="1">
      <c r="A64" s="93"/>
      <c r="B64" s="68" t="s">
        <v>16</v>
      </c>
      <c r="C64" s="63" t="s">
        <v>19</v>
      </c>
      <c r="D64" s="64"/>
      <c r="E64" s="99">
        <f t="shared" si="0"/>
        <v>744728</v>
      </c>
      <c r="F64" s="84">
        <f t="shared" si="0"/>
        <v>968597</v>
      </c>
      <c r="G64" s="99">
        <f t="shared" si="0"/>
        <v>568099</v>
      </c>
      <c r="H64" s="84">
        <f t="shared" si="0"/>
        <v>165741</v>
      </c>
      <c r="I64" s="119">
        <f t="shared" si="0"/>
        <v>12127</v>
      </c>
      <c r="J64" s="99">
        <f t="shared" si="0"/>
        <v>10360</v>
      </c>
      <c r="K64" s="118">
        <f>SUM(E64:J64)</f>
        <v>2469652</v>
      </c>
    </row>
    <row r="65" spans="1:11" ht="10.5" customHeight="1">
      <c r="A65" s="93"/>
      <c r="B65" s="69"/>
      <c r="C65" s="55" t="s">
        <v>20</v>
      </c>
      <c r="D65" s="56"/>
      <c r="E65" s="99"/>
      <c r="F65" s="103"/>
      <c r="G65" s="99"/>
      <c r="H65" s="84"/>
      <c r="I65" s="119"/>
      <c r="J65" s="99"/>
      <c r="K65" s="118"/>
    </row>
    <row r="66" spans="1:11" ht="10.5" customHeight="1">
      <c r="A66" s="93"/>
      <c r="B66" s="69"/>
      <c r="C66" s="63" t="s">
        <v>21</v>
      </c>
      <c r="D66" s="64"/>
      <c r="E66" s="98">
        <f aca="true" t="shared" si="1" ref="E66:J66">+E37+E14</f>
        <v>2627</v>
      </c>
      <c r="F66" s="83">
        <f t="shared" si="1"/>
        <v>2084</v>
      </c>
      <c r="G66" s="98">
        <f t="shared" si="1"/>
        <v>1722</v>
      </c>
      <c r="H66" s="83">
        <f t="shared" si="1"/>
        <v>698</v>
      </c>
      <c r="I66" s="122">
        <f t="shared" si="1"/>
        <v>77</v>
      </c>
      <c r="J66" s="98">
        <f t="shared" si="1"/>
        <v>50</v>
      </c>
      <c r="K66" s="120">
        <f>SUM(E66:J66)</f>
        <v>7258</v>
      </c>
    </row>
    <row r="67" spans="1:11" ht="10.5" customHeight="1">
      <c r="A67" s="93"/>
      <c r="B67" s="69"/>
      <c r="C67" s="55" t="s">
        <v>20</v>
      </c>
      <c r="D67" s="56"/>
      <c r="E67" s="100"/>
      <c r="F67" s="114"/>
      <c r="G67" s="100"/>
      <c r="H67" s="85"/>
      <c r="I67" s="123"/>
      <c r="J67" s="100"/>
      <c r="K67" s="121"/>
    </row>
    <row r="68" spans="1:11" ht="10.5" customHeight="1">
      <c r="A68" s="93"/>
      <c r="B68" s="69"/>
      <c r="C68" s="63" t="s">
        <v>22</v>
      </c>
      <c r="D68" s="64"/>
      <c r="E68" s="99">
        <f aca="true" t="shared" si="2" ref="E68:J68">+E39+E16</f>
        <v>5408</v>
      </c>
      <c r="F68" s="84">
        <f t="shared" si="2"/>
        <v>5111</v>
      </c>
      <c r="G68" s="99">
        <f t="shared" si="2"/>
        <v>6321</v>
      </c>
      <c r="H68" s="84">
        <f t="shared" si="2"/>
        <v>3701</v>
      </c>
      <c r="I68" s="119">
        <f t="shared" si="2"/>
        <v>198</v>
      </c>
      <c r="J68" s="99">
        <f t="shared" si="2"/>
        <v>201</v>
      </c>
      <c r="K68" s="118">
        <f>SUM(E68:J68)</f>
        <v>20940</v>
      </c>
    </row>
    <row r="69" spans="1:11" ht="10.5" customHeight="1">
      <c r="A69" s="93"/>
      <c r="B69" s="69"/>
      <c r="C69" s="55" t="s">
        <v>23</v>
      </c>
      <c r="D69" s="56"/>
      <c r="E69" s="99"/>
      <c r="F69" s="103"/>
      <c r="G69" s="99"/>
      <c r="H69" s="84"/>
      <c r="I69" s="119"/>
      <c r="J69" s="99"/>
      <c r="K69" s="118"/>
    </row>
    <row r="70" spans="1:11" ht="10.5" customHeight="1">
      <c r="A70" s="93"/>
      <c r="B70" s="69"/>
      <c r="C70" s="63" t="s">
        <v>24</v>
      </c>
      <c r="D70" s="64"/>
      <c r="E70" s="98">
        <f aca="true" t="shared" si="3" ref="E70:J70">+E41+E18</f>
        <v>28592</v>
      </c>
      <c r="F70" s="98">
        <f t="shared" si="3"/>
        <v>39105</v>
      </c>
      <c r="G70" s="98">
        <f t="shared" si="3"/>
        <v>28904</v>
      </c>
      <c r="H70" s="98">
        <f t="shared" si="3"/>
        <v>12074</v>
      </c>
      <c r="I70" s="98">
        <f t="shared" si="3"/>
        <v>355</v>
      </c>
      <c r="J70" s="98">
        <f t="shared" si="3"/>
        <v>395</v>
      </c>
      <c r="K70" s="120">
        <f>SUM(E70:J70)</f>
        <v>109425</v>
      </c>
    </row>
    <row r="71" spans="1:11" ht="10.5" customHeight="1">
      <c r="A71" s="93"/>
      <c r="B71" s="69"/>
      <c r="C71" s="55" t="s">
        <v>25</v>
      </c>
      <c r="D71" s="56"/>
      <c r="E71" s="100"/>
      <c r="F71" s="100"/>
      <c r="G71" s="100"/>
      <c r="H71" s="100"/>
      <c r="I71" s="100"/>
      <c r="J71" s="100"/>
      <c r="K71" s="121"/>
    </row>
    <row r="72" spans="1:11" ht="10.5" customHeight="1">
      <c r="A72" s="93"/>
      <c r="B72" s="69"/>
      <c r="C72" s="63" t="s">
        <v>26</v>
      </c>
      <c r="D72" s="64"/>
      <c r="E72" s="99">
        <f aca="true" t="shared" si="4" ref="E72:J72">+E43+E20</f>
        <v>23966</v>
      </c>
      <c r="F72" s="84">
        <f t="shared" si="4"/>
        <v>39731</v>
      </c>
      <c r="G72" s="99">
        <f t="shared" si="4"/>
        <v>24220</v>
      </c>
      <c r="H72" s="84">
        <f t="shared" si="4"/>
        <v>7727</v>
      </c>
      <c r="I72" s="119">
        <f t="shared" si="4"/>
        <v>163</v>
      </c>
      <c r="J72" s="99">
        <f t="shared" si="4"/>
        <v>372</v>
      </c>
      <c r="K72" s="118">
        <f>SUM(E72:J72)</f>
        <v>96179</v>
      </c>
    </row>
    <row r="73" spans="1:11" ht="10.5" customHeight="1">
      <c r="A73" s="93"/>
      <c r="B73" s="69"/>
      <c r="C73" s="55" t="s">
        <v>27</v>
      </c>
      <c r="D73" s="56"/>
      <c r="E73" s="99"/>
      <c r="F73" s="103"/>
      <c r="G73" s="99"/>
      <c r="H73" s="84"/>
      <c r="I73" s="119"/>
      <c r="J73" s="99"/>
      <c r="K73" s="118"/>
    </row>
    <row r="74" spans="1:11" ht="10.5" customHeight="1">
      <c r="A74" s="93"/>
      <c r="B74" s="69"/>
      <c r="C74" s="63" t="s">
        <v>28</v>
      </c>
      <c r="D74" s="64"/>
      <c r="E74" s="98">
        <f aca="true" t="shared" si="5" ref="E74:J74">+E45+E22</f>
        <v>3548</v>
      </c>
      <c r="F74" s="83">
        <f t="shared" si="5"/>
        <v>4357</v>
      </c>
      <c r="G74" s="98">
        <f t="shared" si="5"/>
        <v>3104</v>
      </c>
      <c r="H74" s="83">
        <f t="shared" si="5"/>
        <v>843</v>
      </c>
      <c r="I74" s="122">
        <f t="shared" si="5"/>
        <v>61</v>
      </c>
      <c r="J74" s="98">
        <f t="shared" si="5"/>
        <v>20</v>
      </c>
      <c r="K74" s="120">
        <f>SUM(E74:J74)</f>
        <v>11933</v>
      </c>
    </row>
    <row r="75" spans="1:11" ht="10.5" customHeight="1">
      <c r="A75" s="93"/>
      <c r="B75" s="69"/>
      <c r="C75" s="55" t="s">
        <v>29</v>
      </c>
      <c r="D75" s="56"/>
      <c r="E75" s="100"/>
      <c r="F75" s="114"/>
      <c r="G75" s="100"/>
      <c r="H75" s="85"/>
      <c r="I75" s="123"/>
      <c r="J75" s="100"/>
      <c r="K75" s="121"/>
    </row>
    <row r="76" spans="1:11" ht="10.5" customHeight="1">
      <c r="A76" s="93"/>
      <c r="B76" s="69"/>
      <c r="C76" s="63" t="s">
        <v>30</v>
      </c>
      <c r="D76" s="64"/>
      <c r="E76" s="98">
        <f aca="true" t="shared" si="6" ref="E76:J76">+E47+E24</f>
        <v>5700</v>
      </c>
      <c r="F76" s="83">
        <f t="shared" si="6"/>
        <v>7483</v>
      </c>
      <c r="G76" s="98">
        <f t="shared" si="6"/>
        <v>5387</v>
      </c>
      <c r="H76" s="83">
        <f t="shared" si="6"/>
        <v>878</v>
      </c>
      <c r="I76" s="122">
        <f t="shared" si="6"/>
        <v>154</v>
      </c>
      <c r="J76" s="98">
        <f t="shared" si="6"/>
        <v>87</v>
      </c>
      <c r="K76" s="120">
        <f>SUM(E76:J76)</f>
        <v>19689</v>
      </c>
    </row>
    <row r="77" spans="1:11" ht="10.5" customHeight="1">
      <c r="A77" s="93"/>
      <c r="B77" s="69"/>
      <c r="C77" s="55" t="s">
        <v>31</v>
      </c>
      <c r="D77" s="56"/>
      <c r="E77" s="100"/>
      <c r="F77" s="114"/>
      <c r="G77" s="100"/>
      <c r="H77" s="85"/>
      <c r="I77" s="123"/>
      <c r="J77" s="100"/>
      <c r="K77" s="121"/>
    </row>
    <row r="78" spans="1:11" ht="10.5" customHeight="1">
      <c r="A78" s="93"/>
      <c r="B78" s="69"/>
      <c r="C78" s="63" t="s">
        <v>32</v>
      </c>
      <c r="D78" s="64"/>
      <c r="E78" s="98">
        <f aca="true" t="shared" si="7" ref="E78:J78">+E49+E26</f>
        <v>1986</v>
      </c>
      <c r="F78" s="83">
        <f t="shared" si="7"/>
        <v>2678</v>
      </c>
      <c r="G78" s="98">
        <f t="shared" si="7"/>
        <v>2866</v>
      </c>
      <c r="H78" s="83">
        <f t="shared" si="7"/>
        <v>720</v>
      </c>
      <c r="I78" s="122">
        <f t="shared" si="7"/>
        <v>28</v>
      </c>
      <c r="J78" s="98">
        <f t="shared" si="7"/>
        <v>35</v>
      </c>
      <c r="K78" s="120">
        <f>SUM(E78:J78)</f>
        <v>8313</v>
      </c>
    </row>
    <row r="79" spans="1:11" ht="10.5" customHeight="1">
      <c r="A79" s="93"/>
      <c r="B79" s="69"/>
      <c r="C79" s="55" t="s">
        <v>33</v>
      </c>
      <c r="D79" s="56"/>
      <c r="E79" s="100"/>
      <c r="F79" s="114"/>
      <c r="G79" s="100"/>
      <c r="H79" s="85"/>
      <c r="I79" s="123"/>
      <c r="J79" s="100"/>
      <c r="K79" s="121"/>
    </row>
    <row r="80" spans="1:11" ht="10.5" customHeight="1">
      <c r="A80" s="93"/>
      <c r="B80" s="69"/>
      <c r="C80" s="63" t="s">
        <v>34</v>
      </c>
      <c r="D80" s="64"/>
      <c r="E80" s="99">
        <f aca="true" t="shared" si="8" ref="E80:J80">+E51+E28</f>
        <v>52688</v>
      </c>
      <c r="F80" s="84">
        <f t="shared" si="8"/>
        <v>75161</v>
      </c>
      <c r="G80" s="99">
        <f t="shared" si="8"/>
        <v>67214</v>
      </c>
      <c r="H80" s="84">
        <f t="shared" si="8"/>
        <v>28361</v>
      </c>
      <c r="I80" s="119">
        <f t="shared" si="8"/>
        <v>1397</v>
      </c>
      <c r="J80" s="99">
        <f t="shared" si="8"/>
        <v>1515</v>
      </c>
      <c r="K80" s="118">
        <f>SUM(E80:J80)</f>
        <v>226336</v>
      </c>
    </row>
    <row r="81" spans="1:11" ht="10.5" customHeight="1">
      <c r="A81" s="93"/>
      <c r="B81" s="70"/>
      <c r="C81" s="55" t="s">
        <v>35</v>
      </c>
      <c r="D81" s="56"/>
      <c r="E81" s="100"/>
      <c r="F81" s="114"/>
      <c r="G81" s="100"/>
      <c r="H81" s="85"/>
      <c r="I81" s="123"/>
      <c r="J81" s="100"/>
      <c r="K81" s="121"/>
    </row>
    <row r="82" spans="1:11" ht="16.5" customHeight="1">
      <c r="A82" s="102"/>
      <c r="B82" s="65" t="s">
        <v>36</v>
      </c>
      <c r="C82" s="66"/>
      <c r="D82" s="67"/>
      <c r="E82" s="32">
        <f aca="true" t="shared" si="9" ref="E82:J82">+E53+E30</f>
        <v>149428</v>
      </c>
      <c r="F82" s="33">
        <f t="shared" si="9"/>
        <v>248025</v>
      </c>
      <c r="G82" s="32">
        <f t="shared" si="9"/>
        <v>176162</v>
      </c>
      <c r="H82" s="33">
        <f t="shared" si="9"/>
        <v>58658</v>
      </c>
      <c r="I82" s="34">
        <f t="shared" si="9"/>
        <v>5519</v>
      </c>
      <c r="J82" s="32">
        <f t="shared" si="9"/>
        <v>76267</v>
      </c>
      <c r="K82" s="35">
        <f>SUM(E82:J82)</f>
        <v>714059</v>
      </c>
    </row>
    <row r="83" spans="1:11" ht="10.5" customHeight="1">
      <c r="A83" s="107" t="s">
        <v>40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9"/>
    </row>
    <row r="84" spans="1:11" ht="16.5" customHeight="1">
      <c r="A84" s="60" t="s">
        <v>15</v>
      </c>
      <c r="B84" s="61"/>
      <c r="C84" s="61"/>
      <c r="D84" s="62"/>
      <c r="E84" s="36">
        <f aca="true" t="shared" si="10" ref="E84:K84">+E85+E86+E105</f>
        <v>100</v>
      </c>
      <c r="F84" s="37">
        <f t="shared" si="10"/>
        <v>100</v>
      </c>
      <c r="G84" s="36">
        <f t="shared" si="10"/>
        <v>100</v>
      </c>
      <c r="H84" s="37">
        <f t="shared" si="10"/>
        <v>100</v>
      </c>
      <c r="I84" s="38">
        <f t="shared" si="10"/>
        <v>100</v>
      </c>
      <c r="J84" s="39">
        <f t="shared" si="10"/>
        <v>100</v>
      </c>
      <c r="K84" s="40">
        <f t="shared" si="10"/>
        <v>100</v>
      </c>
    </row>
    <row r="85" spans="1:11" ht="15.75" customHeight="1">
      <c r="A85" s="92" t="s">
        <v>16</v>
      </c>
      <c r="B85" s="65" t="s">
        <v>17</v>
      </c>
      <c r="C85" s="66"/>
      <c r="D85" s="67"/>
      <c r="E85" s="41">
        <v>48.42</v>
      </c>
      <c r="F85" s="42">
        <v>57.23</v>
      </c>
      <c r="G85" s="41">
        <v>63.64</v>
      </c>
      <c r="H85" s="43">
        <v>63.36</v>
      </c>
      <c r="I85" s="44">
        <v>47.07</v>
      </c>
      <c r="J85" s="43">
        <v>67.42</v>
      </c>
      <c r="K85" s="45">
        <v>57.04</v>
      </c>
    </row>
    <row r="86" spans="1:11" ht="16.5" customHeight="1">
      <c r="A86" s="93"/>
      <c r="B86" s="65" t="s">
        <v>18</v>
      </c>
      <c r="C86" s="66"/>
      <c r="D86" s="67"/>
      <c r="E86" s="46">
        <v>44.01</v>
      </c>
      <c r="F86" s="47">
        <v>35.15</v>
      </c>
      <c r="G86" s="46">
        <v>29.11</v>
      </c>
      <c r="H86" s="48">
        <v>28.95</v>
      </c>
      <c r="I86" s="49">
        <v>38.38</v>
      </c>
      <c r="J86" s="48">
        <v>11.52</v>
      </c>
      <c r="K86" s="50">
        <v>34.63</v>
      </c>
    </row>
    <row r="87" spans="1:11" ht="10.5" customHeight="1">
      <c r="A87" s="93"/>
      <c r="B87" s="68" t="s">
        <v>16</v>
      </c>
      <c r="C87" s="63" t="s">
        <v>19</v>
      </c>
      <c r="D87" s="64"/>
      <c r="E87" s="117">
        <v>85.68</v>
      </c>
      <c r="F87" s="103">
        <v>84.64</v>
      </c>
      <c r="G87" s="110">
        <v>80.26</v>
      </c>
      <c r="H87" s="103">
        <v>75.08</v>
      </c>
      <c r="I87" s="110">
        <v>83.29</v>
      </c>
      <c r="J87" s="103">
        <v>79.48</v>
      </c>
      <c r="K87" s="101">
        <v>83.16</v>
      </c>
    </row>
    <row r="88" spans="1:14" ht="10.5" customHeight="1">
      <c r="A88" s="93"/>
      <c r="B88" s="69"/>
      <c r="C88" s="55" t="s">
        <v>20</v>
      </c>
      <c r="D88" s="56"/>
      <c r="E88" s="117"/>
      <c r="F88" s="103"/>
      <c r="G88" s="110"/>
      <c r="H88" s="103"/>
      <c r="I88" s="110"/>
      <c r="J88" s="103"/>
      <c r="K88" s="101"/>
      <c r="M88" s="51"/>
      <c r="N88" s="51"/>
    </row>
    <row r="89" spans="1:13" ht="10.5" customHeight="1">
      <c r="A89" s="93"/>
      <c r="B89" s="69"/>
      <c r="C89" s="63" t="s">
        <v>21</v>
      </c>
      <c r="D89" s="64"/>
      <c r="E89" s="111">
        <v>0.3</v>
      </c>
      <c r="F89" s="113">
        <v>0.18</v>
      </c>
      <c r="G89" s="115">
        <v>0.24</v>
      </c>
      <c r="H89" s="113">
        <v>0.32</v>
      </c>
      <c r="I89" s="115">
        <v>0.53</v>
      </c>
      <c r="J89" s="113">
        <v>0.38</v>
      </c>
      <c r="K89" s="124">
        <v>0.24</v>
      </c>
      <c r="M89" s="51"/>
    </row>
    <row r="90" spans="1:13" ht="10.5" customHeight="1">
      <c r="A90" s="93"/>
      <c r="B90" s="69"/>
      <c r="C90" s="55" t="s">
        <v>20</v>
      </c>
      <c r="D90" s="56"/>
      <c r="E90" s="112"/>
      <c r="F90" s="114"/>
      <c r="G90" s="116"/>
      <c r="H90" s="114"/>
      <c r="I90" s="116"/>
      <c r="J90" s="114"/>
      <c r="K90" s="125"/>
      <c r="M90" s="51"/>
    </row>
    <row r="91" spans="1:13" ht="10.5" customHeight="1">
      <c r="A91" s="93"/>
      <c r="B91" s="69"/>
      <c r="C91" s="63" t="s">
        <v>22</v>
      </c>
      <c r="D91" s="64"/>
      <c r="E91" s="117">
        <v>0.62</v>
      </c>
      <c r="F91" s="103">
        <v>0.45</v>
      </c>
      <c r="G91" s="110">
        <v>0.89</v>
      </c>
      <c r="H91" s="103">
        <v>1.68</v>
      </c>
      <c r="I91" s="110">
        <v>1.36</v>
      </c>
      <c r="J91" s="103">
        <v>1.54</v>
      </c>
      <c r="K91" s="101">
        <v>0.71</v>
      </c>
      <c r="M91" s="51"/>
    </row>
    <row r="92" spans="1:13" ht="10.5" customHeight="1">
      <c r="A92" s="93"/>
      <c r="B92" s="69"/>
      <c r="C92" s="55" t="s">
        <v>23</v>
      </c>
      <c r="D92" s="56"/>
      <c r="E92" s="117"/>
      <c r="F92" s="103"/>
      <c r="G92" s="110"/>
      <c r="H92" s="103"/>
      <c r="I92" s="110"/>
      <c r="J92" s="103"/>
      <c r="K92" s="101"/>
      <c r="M92" s="51"/>
    </row>
    <row r="93" spans="1:13" ht="10.5" customHeight="1">
      <c r="A93" s="93"/>
      <c r="B93" s="69"/>
      <c r="C93" s="63" t="s">
        <v>24</v>
      </c>
      <c r="D93" s="64"/>
      <c r="E93" s="111">
        <v>3.29</v>
      </c>
      <c r="F93" s="113">
        <v>3.42</v>
      </c>
      <c r="G93" s="115">
        <v>4.08</v>
      </c>
      <c r="H93" s="113">
        <v>5.47</v>
      </c>
      <c r="I93" s="115">
        <v>2.44</v>
      </c>
      <c r="J93" s="113">
        <v>3.03</v>
      </c>
      <c r="K93" s="124">
        <v>3.69</v>
      </c>
      <c r="M93" s="51"/>
    </row>
    <row r="94" spans="1:13" ht="10.5" customHeight="1">
      <c r="A94" s="93"/>
      <c r="B94" s="69"/>
      <c r="C94" s="55" t="s">
        <v>25</v>
      </c>
      <c r="D94" s="56"/>
      <c r="E94" s="112"/>
      <c r="F94" s="114"/>
      <c r="G94" s="116"/>
      <c r="H94" s="114"/>
      <c r="I94" s="116"/>
      <c r="J94" s="114"/>
      <c r="K94" s="125"/>
      <c r="M94" s="51"/>
    </row>
    <row r="95" spans="1:13" ht="11.25" customHeight="1">
      <c r="A95" s="93"/>
      <c r="B95" s="69"/>
      <c r="C95" s="63" t="s">
        <v>26</v>
      </c>
      <c r="D95" s="64"/>
      <c r="E95" s="117">
        <v>2.76</v>
      </c>
      <c r="F95" s="103">
        <v>3.47</v>
      </c>
      <c r="G95" s="110">
        <v>3.42</v>
      </c>
      <c r="H95" s="126">
        <v>3.5</v>
      </c>
      <c r="I95" s="110">
        <v>1.12</v>
      </c>
      <c r="J95" s="103">
        <v>2.86</v>
      </c>
      <c r="K95" s="101">
        <v>3.24</v>
      </c>
      <c r="M95" s="51"/>
    </row>
    <row r="96" spans="1:13" ht="10.5" customHeight="1">
      <c r="A96" s="93"/>
      <c r="B96" s="69"/>
      <c r="C96" s="55" t="s">
        <v>27</v>
      </c>
      <c r="D96" s="56"/>
      <c r="E96" s="117"/>
      <c r="F96" s="103"/>
      <c r="G96" s="110"/>
      <c r="H96" s="126"/>
      <c r="I96" s="110"/>
      <c r="J96" s="103"/>
      <c r="K96" s="101"/>
      <c r="M96" s="51"/>
    </row>
    <row r="97" spans="1:13" ht="10.5" customHeight="1">
      <c r="A97" s="93"/>
      <c r="B97" s="69"/>
      <c r="C97" s="63" t="s">
        <v>28</v>
      </c>
      <c r="D97" s="64"/>
      <c r="E97" s="111">
        <v>0.41</v>
      </c>
      <c r="F97" s="113">
        <v>0.38</v>
      </c>
      <c r="G97" s="115">
        <v>0.44</v>
      </c>
      <c r="H97" s="113">
        <v>0.38</v>
      </c>
      <c r="I97" s="115">
        <v>0.42</v>
      </c>
      <c r="J97" s="113">
        <v>0.15</v>
      </c>
      <c r="K97" s="127">
        <v>0.4</v>
      </c>
      <c r="M97" s="51"/>
    </row>
    <row r="98" spans="1:11" ht="10.5" customHeight="1">
      <c r="A98" s="93"/>
      <c r="B98" s="69"/>
      <c r="C98" s="55" t="s">
        <v>29</v>
      </c>
      <c r="D98" s="56"/>
      <c r="E98" s="112"/>
      <c r="F98" s="114"/>
      <c r="G98" s="116"/>
      <c r="H98" s="114"/>
      <c r="I98" s="116"/>
      <c r="J98" s="114"/>
      <c r="K98" s="128"/>
    </row>
    <row r="99" spans="1:11" ht="10.5" customHeight="1">
      <c r="A99" s="93"/>
      <c r="B99" s="69"/>
      <c r="C99" s="63" t="s">
        <v>30</v>
      </c>
      <c r="D99" s="64"/>
      <c r="E99" s="117">
        <v>0.65</v>
      </c>
      <c r="F99" s="103">
        <v>0.66</v>
      </c>
      <c r="G99" s="110">
        <v>0.76</v>
      </c>
      <c r="H99" s="103">
        <v>0.39</v>
      </c>
      <c r="I99" s="110">
        <v>1.06</v>
      </c>
      <c r="J99" s="103">
        <v>0.67</v>
      </c>
      <c r="K99" s="101">
        <v>0.66</v>
      </c>
    </row>
    <row r="100" spans="1:11" ht="10.5" customHeight="1">
      <c r="A100" s="93"/>
      <c r="B100" s="69"/>
      <c r="C100" s="55" t="s">
        <v>31</v>
      </c>
      <c r="D100" s="56"/>
      <c r="E100" s="117"/>
      <c r="F100" s="103"/>
      <c r="G100" s="110"/>
      <c r="H100" s="103"/>
      <c r="I100" s="110"/>
      <c r="J100" s="103"/>
      <c r="K100" s="101"/>
    </row>
    <row r="101" spans="1:13" ht="10.5" customHeight="1">
      <c r="A101" s="93"/>
      <c r="B101" s="69"/>
      <c r="C101" s="63" t="s">
        <v>32</v>
      </c>
      <c r="D101" s="64"/>
      <c r="E101" s="111">
        <v>0.23</v>
      </c>
      <c r="F101" s="113">
        <v>0.23</v>
      </c>
      <c r="G101" s="111">
        <v>0.41</v>
      </c>
      <c r="H101" s="113">
        <v>0.33</v>
      </c>
      <c r="I101" s="115">
        <v>0.19</v>
      </c>
      <c r="J101" s="113">
        <v>0.27</v>
      </c>
      <c r="K101" s="124">
        <v>0.28</v>
      </c>
      <c r="M101" s="51"/>
    </row>
    <row r="102" spans="1:13" ht="10.5" customHeight="1">
      <c r="A102" s="93"/>
      <c r="B102" s="69"/>
      <c r="C102" s="55" t="s">
        <v>33</v>
      </c>
      <c r="D102" s="56"/>
      <c r="E102" s="112"/>
      <c r="F102" s="114"/>
      <c r="G102" s="112"/>
      <c r="H102" s="114"/>
      <c r="I102" s="116"/>
      <c r="J102" s="114"/>
      <c r="K102" s="125"/>
      <c r="M102" s="51"/>
    </row>
    <row r="103" spans="1:13" ht="10.5" customHeight="1">
      <c r="A103" s="93"/>
      <c r="B103" s="69"/>
      <c r="C103" s="63" t="s">
        <v>34</v>
      </c>
      <c r="D103" s="64"/>
      <c r="E103" s="111">
        <v>6.06</v>
      </c>
      <c r="F103" s="113">
        <v>6.57</v>
      </c>
      <c r="G103" s="111">
        <v>9.5</v>
      </c>
      <c r="H103" s="113">
        <v>12.85</v>
      </c>
      <c r="I103" s="115">
        <v>9.59</v>
      </c>
      <c r="J103" s="113">
        <v>11.62</v>
      </c>
      <c r="K103" s="124">
        <v>7.62</v>
      </c>
      <c r="M103" s="51"/>
    </row>
    <row r="104" spans="1:13" ht="10.5" customHeight="1">
      <c r="A104" s="93"/>
      <c r="B104" s="70"/>
      <c r="C104" s="55" t="s">
        <v>35</v>
      </c>
      <c r="D104" s="56"/>
      <c r="E104" s="112"/>
      <c r="F104" s="114"/>
      <c r="G104" s="112"/>
      <c r="H104" s="114"/>
      <c r="I104" s="116"/>
      <c r="J104" s="114"/>
      <c r="K104" s="125"/>
      <c r="M104" s="51"/>
    </row>
    <row r="105" spans="1:13" ht="16.5" customHeight="1" thickBot="1">
      <c r="A105" s="94"/>
      <c r="B105" s="57" t="s">
        <v>36</v>
      </c>
      <c r="C105" s="58"/>
      <c r="D105" s="59"/>
      <c r="E105" s="52">
        <v>7.57</v>
      </c>
      <c r="F105" s="53">
        <v>7.62</v>
      </c>
      <c r="G105" s="52">
        <v>7.25</v>
      </c>
      <c r="H105" s="53">
        <v>7.69</v>
      </c>
      <c r="I105" s="52">
        <v>14.55</v>
      </c>
      <c r="J105" s="53">
        <v>21.06</v>
      </c>
      <c r="K105" s="54">
        <v>8.33</v>
      </c>
      <c r="M105" s="51"/>
    </row>
    <row r="106" ht="10.5" customHeight="1">
      <c r="M106" s="51"/>
    </row>
    <row r="107" ht="16.5" customHeight="1">
      <c r="M107" s="51"/>
    </row>
    <row r="108" ht="12.75">
      <c r="M108" s="51"/>
    </row>
    <row r="109" ht="12.75">
      <c r="M109" s="51"/>
    </row>
  </sheetData>
  <mergeCells count="368">
    <mergeCell ref="E57:E59"/>
    <mergeCell ref="F57:F59"/>
    <mergeCell ref="H57:H59"/>
    <mergeCell ref="G58:G59"/>
    <mergeCell ref="E5:E7"/>
    <mergeCell ref="F5:F7"/>
    <mergeCell ref="H5:H7"/>
    <mergeCell ref="G6:G7"/>
    <mergeCell ref="E103:E104"/>
    <mergeCell ref="F103:F104"/>
    <mergeCell ref="G103:G104"/>
    <mergeCell ref="H103:H104"/>
    <mergeCell ref="I101:I102"/>
    <mergeCell ref="J101:J102"/>
    <mergeCell ref="K101:K102"/>
    <mergeCell ref="I103:I104"/>
    <mergeCell ref="J103:J104"/>
    <mergeCell ref="K103:K104"/>
    <mergeCell ref="E101:E102"/>
    <mergeCell ref="F101:F102"/>
    <mergeCell ref="G101:G102"/>
    <mergeCell ref="H101:H102"/>
    <mergeCell ref="I97:I98"/>
    <mergeCell ref="J97:J98"/>
    <mergeCell ref="K97:K98"/>
    <mergeCell ref="E99:E100"/>
    <mergeCell ref="F99:F100"/>
    <mergeCell ref="G99:G100"/>
    <mergeCell ref="H99:H100"/>
    <mergeCell ref="I99:I100"/>
    <mergeCell ref="J99:J100"/>
    <mergeCell ref="K99:K100"/>
    <mergeCell ref="E97:E98"/>
    <mergeCell ref="F97:F98"/>
    <mergeCell ref="G97:G98"/>
    <mergeCell ref="H97:H98"/>
    <mergeCell ref="I93:I94"/>
    <mergeCell ref="J93:J94"/>
    <mergeCell ref="K93:K94"/>
    <mergeCell ref="E95:E96"/>
    <mergeCell ref="F95:F96"/>
    <mergeCell ref="G95:G96"/>
    <mergeCell ref="H95:H96"/>
    <mergeCell ref="I95:I96"/>
    <mergeCell ref="J95:J96"/>
    <mergeCell ref="K95:K96"/>
    <mergeCell ref="E93:E94"/>
    <mergeCell ref="F93:F94"/>
    <mergeCell ref="G93:G94"/>
    <mergeCell ref="H93:H94"/>
    <mergeCell ref="J89:J90"/>
    <mergeCell ref="K89:K90"/>
    <mergeCell ref="E91:E92"/>
    <mergeCell ref="F91:F92"/>
    <mergeCell ref="G91:G92"/>
    <mergeCell ref="H91:H92"/>
    <mergeCell ref="I91:I92"/>
    <mergeCell ref="J91:J92"/>
    <mergeCell ref="K91:K92"/>
    <mergeCell ref="I78:I79"/>
    <mergeCell ref="J78:J79"/>
    <mergeCell ref="K78:K79"/>
    <mergeCell ref="E80:E81"/>
    <mergeCell ref="F80:F81"/>
    <mergeCell ref="G80:G81"/>
    <mergeCell ref="H80:H81"/>
    <mergeCell ref="I80:I81"/>
    <mergeCell ref="J80:J81"/>
    <mergeCell ref="K80:K81"/>
    <mergeCell ref="E78:E79"/>
    <mergeCell ref="F78:F79"/>
    <mergeCell ref="G78:G79"/>
    <mergeCell ref="H78:H79"/>
    <mergeCell ref="I74:I75"/>
    <mergeCell ref="J74:J75"/>
    <mergeCell ref="K74:K75"/>
    <mergeCell ref="E76:E77"/>
    <mergeCell ref="F76:F77"/>
    <mergeCell ref="G76:G77"/>
    <mergeCell ref="H76:H77"/>
    <mergeCell ref="I76:I77"/>
    <mergeCell ref="J76:J77"/>
    <mergeCell ref="K76:K77"/>
    <mergeCell ref="E74:E75"/>
    <mergeCell ref="F74:F75"/>
    <mergeCell ref="G74:G75"/>
    <mergeCell ref="H74:H75"/>
    <mergeCell ref="I70:I71"/>
    <mergeCell ref="J70:J71"/>
    <mergeCell ref="K70:K71"/>
    <mergeCell ref="E72:E73"/>
    <mergeCell ref="F72:F73"/>
    <mergeCell ref="G72:G73"/>
    <mergeCell ref="H72:H73"/>
    <mergeCell ref="I72:I73"/>
    <mergeCell ref="J72:J73"/>
    <mergeCell ref="K72:K73"/>
    <mergeCell ref="E70:E71"/>
    <mergeCell ref="F70:F71"/>
    <mergeCell ref="G70:G71"/>
    <mergeCell ref="H70:H71"/>
    <mergeCell ref="F66:F67"/>
    <mergeCell ref="I66:I67"/>
    <mergeCell ref="G66:G67"/>
    <mergeCell ref="H66:H67"/>
    <mergeCell ref="J66:J67"/>
    <mergeCell ref="K66:K67"/>
    <mergeCell ref="E66:E67"/>
    <mergeCell ref="E68:E69"/>
    <mergeCell ref="F68:F69"/>
    <mergeCell ref="G68:G69"/>
    <mergeCell ref="H68:H69"/>
    <mergeCell ref="I68:I69"/>
    <mergeCell ref="J68:J69"/>
    <mergeCell ref="K68:K69"/>
    <mergeCell ref="I51:I52"/>
    <mergeCell ref="J51:J52"/>
    <mergeCell ref="K51:K52"/>
    <mergeCell ref="E51:E52"/>
    <mergeCell ref="F51:F52"/>
    <mergeCell ref="G51:G52"/>
    <mergeCell ref="H51:H52"/>
    <mergeCell ref="E56:J56"/>
    <mergeCell ref="J64:J65"/>
    <mergeCell ref="K64:K65"/>
    <mergeCell ref="A60:K60"/>
    <mergeCell ref="A62:A82"/>
    <mergeCell ref="E64:E65"/>
    <mergeCell ref="F64:F65"/>
    <mergeCell ref="G64:G65"/>
    <mergeCell ref="H64:H65"/>
    <mergeCell ref="I64:I65"/>
    <mergeCell ref="K47:K48"/>
    <mergeCell ref="E49:E50"/>
    <mergeCell ref="F49:F50"/>
    <mergeCell ref="G49:G50"/>
    <mergeCell ref="H49:H50"/>
    <mergeCell ref="I49:I50"/>
    <mergeCell ref="J49:J50"/>
    <mergeCell ref="K49:K50"/>
    <mergeCell ref="G47:G48"/>
    <mergeCell ref="J47:J48"/>
    <mergeCell ref="K43:K44"/>
    <mergeCell ref="I45:I46"/>
    <mergeCell ref="J45:J46"/>
    <mergeCell ref="K45:K46"/>
    <mergeCell ref="G45:G46"/>
    <mergeCell ref="H45:H46"/>
    <mergeCell ref="H47:H48"/>
    <mergeCell ref="I47:I48"/>
    <mergeCell ref="K39:K40"/>
    <mergeCell ref="E41:E42"/>
    <mergeCell ref="F41:F42"/>
    <mergeCell ref="G41:G42"/>
    <mergeCell ref="H41:H42"/>
    <mergeCell ref="I41:I42"/>
    <mergeCell ref="J41:J42"/>
    <mergeCell ref="K41:K42"/>
    <mergeCell ref="G39:G40"/>
    <mergeCell ref="H39:H40"/>
    <mergeCell ref="K35:K36"/>
    <mergeCell ref="E37:E38"/>
    <mergeCell ref="F37:F38"/>
    <mergeCell ref="G37:G38"/>
    <mergeCell ref="H37:H38"/>
    <mergeCell ref="I37:I38"/>
    <mergeCell ref="J37:J38"/>
    <mergeCell ref="K37:K38"/>
    <mergeCell ref="I35:I36"/>
    <mergeCell ref="J35:J36"/>
    <mergeCell ref="I39:I40"/>
    <mergeCell ref="J39:J40"/>
    <mergeCell ref="F39:F40"/>
    <mergeCell ref="E43:E44"/>
    <mergeCell ref="F43:F44"/>
    <mergeCell ref="E39:E40"/>
    <mergeCell ref="G43:G44"/>
    <mergeCell ref="H43:H44"/>
    <mergeCell ref="I43:I44"/>
    <mergeCell ref="J43:J44"/>
    <mergeCell ref="E47:E48"/>
    <mergeCell ref="F47:F48"/>
    <mergeCell ref="E45:E46"/>
    <mergeCell ref="F45:F46"/>
    <mergeCell ref="I87:I88"/>
    <mergeCell ref="E89:E90"/>
    <mergeCell ref="F89:F90"/>
    <mergeCell ref="G89:G90"/>
    <mergeCell ref="H89:H90"/>
    <mergeCell ref="I89:I90"/>
    <mergeCell ref="E87:E88"/>
    <mergeCell ref="F87:F88"/>
    <mergeCell ref="G87:G88"/>
    <mergeCell ref="H87:H88"/>
    <mergeCell ref="B87:B104"/>
    <mergeCell ref="H24:H25"/>
    <mergeCell ref="I24:I25"/>
    <mergeCell ref="H26:H27"/>
    <mergeCell ref="H28:H29"/>
    <mergeCell ref="I26:I27"/>
    <mergeCell ref="I28:I29"/>
    <mergeCell ref="A83:K83"/>
    <mergeCell ref="A85:A105"/>
    <mergeCell ref="G24:G25"/>
    <mergeCell ref="J22:J23"/>
    <mergeCell ref="E35:E36"/>
    <mergeCell ref="F35:F36"/>
    <mergeCell ref="J24:J25"/>
    <mergeCell ref="J26:J27"/>
    <mergeCell ref="J28:J29"/>
    <mergeCell ref="G35:G36"/>
    <mergeCell ref="H35:H36"/>
    <mergeCell ref="G26:G27"/>
    <mergeCell ref="G28:G29"/>
    <mergeCell ref="H22:H23"/>
    <mergeCell ref="I22:I23"/>
    <mergeCell ref="E24:E25"/>
    <mergeCell ref="E26:E27"/>
    <mergeCell ref="E28:E29"/>
    <mergeCell ref="F22:F23"/>
    <mergeCell ref="F24:F25"/>
    <mergeCell ref="F26:F27"/>
    <mergeCell ref="F28:F29"/>
    <mergeCell ref="J18:J19"/>
    <mergeCell ref="I12:I13"/>
    <mergeCell ref="I14:I15"/>
    <mergeCell ref="E22:E23"/>
    <mergeCell ref="G18:G19"/>
    <mergeCell ref="G20:G21"/>
    <mergeCell ref="G22:G23"/>
    <mergeCell ref="H20:H21"/>
    <mergeCell ref="I20:I21"/>
    <mergeCell ref="J20:J21"/>
    <mergeCell ref="E18:E19"/>
    <mergeCell ref="F18:F19"/>
    <mergeCell ref="H18:H19"/>
    <mergeCell ref="I18:I19"/>
    <mergeCell ref="G12:G13"/>
    <mergeCell ref="G14:G15"/>
    <mergeCell ref="I16:I17"/>
    <mergeCell ref="K12:K13"/>
    <mergeCell ref="K14:K15"/>
    <mergeCell ref="K16:K17"/>
    <mergeCell ref="K87:K88"/>
    <mergeCell ref="A10:A30"/>
    <mergeCell ref="A4:D7"/>
    <mergeCell ref="J87:J88"/>
    <mergeCell ref="E4:J4"/>
    <mergeCell ref="E16:E17"/>
    <mergeCell ref="F16:F17"/>
    <mergeCell ref="B35:B52"/>
    <mergeCell ref="E20:E21"/>
    <mergeCell ref="F20:F21"/>
    <mergeCell ref="K26:K27"/>
    <mergeCell ref="K28:K29"/>
    <mergeCell ref="E12:E13"/>
    <mergeCell ref="F12:F13"/>
    <mergeCell ref="G16:G17"/>
    <mergeCell ref="E14:E15"/>
    <mergeCell ref="F14:F15"/>
    <mergeCell ref="H12:H13"/>
    <mergeCell ref="H14:H15"/>
    <mergeCell ref="H16:H17"/>
    <mergeCell ref="K18:K19"/>
    <mergeCell ref="K20:K21"/>
    <mergeCell ref="K22:K23"/>
    <mergeCell ref="K24:K25"/>
    <mergeCell ref="I5:I7"/>
    <mergeCell ref="J5:J7"/>
    <mergeCell ref="I57:I59"/>
    <mergeCell ref="J57:J59"/>
    <mergeCell ref="J12:J13"/>
    <mergeCell ref="J14:J15"/>
    <mergeCell ref="J16:J17"/>
    <mergeCell ref="A8:K8"/>
    <mergeCell ref="A31:K31"/>
    <mergeCell ref="A33:A53"/>
    <mergeCell ref="B10:D10"/>
    <mergeCell ref="B11:D11"/>
    <mergeCell ref="C29:D29"/>
    <mergeCell ref="C14:D14"/>
    <mergeCell ref="C16:D16"/>
    <mergeCell ref="C18:D18"/>
    <mergeCell ref="C20:D20"/>
    <mergeCell ref="C22:D22"/>
    <mergeCell ref="B12:B29"/>
    <mergeCell ref="C19:D19"/>
    <mergeCell ref="C21:D21"/>
    <mergeCell ref="C23:D23"/>
    <mergeCell ref="C25:D25"/>
    <mergeCell ref="C12:D12"/>
    <mergeCell ref="C13:D13"/>
    <mergeCell ref="C15:D15"/>
    <mergeCell ref="C17:D17"/>
    <mergeCell ref="C24:D24"/>
    <mergeCell ref="C26:D26"/>
    <mergeCell ref="C28:D28"/>
    <mergeCell ref="C35:D35"/>
    <mergeCell ref="C27:D27"/>
    <mergeCell ref="B33:D33"/>
    <mergeCell ref="B30:D30"/>
    <mergeCell ref="B34:D34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B62:D62"/>
    <mergeCell ref="B63:D63"/>
    <mergeCell ref="C64:D64"/>
    <mergeCell ref="B53:D53"/>
    <mergeCell ref="B64:B81"/>
    <mergeCell ref="A56:D59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87:D87"/>
    <mergeCell ref="C77:D77"/>
    <mergeCell ref="C78:D78"/>
    <mergeCell ref="C79:D79"/>
    <mergeCell ref="C80:D80"/>
    <mergeCell ref="C81:D81"/>
    <mergeCell ref="B82:D82"/>
    <mergeCell ref="B85:D85"/>
    <mergeCell ref="B86:D86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4:D104"/>
    <mergeCell ref="B105:D105"/>
    <mergeCell ref="A9:D9"/>
    <mergeCell ref="A32:D32"/>
    <mergeCell ref="A61:D61"/>
    <mergeCell ref="A84:D84"/>
    <mergeCell ref="C100:D100"/>
    <mergeCell ref="C101:D101"/>
    <mergeCell ref="C102:D102"/>
    <mergeCell ref="C103:D103"/>
  </mergeCells>
  <printOptions/>
  <pageMargins left="0.984251968503937" right="0.984251968503937" top="1.3779527559055118" bottom="1.3779527559055118" header="1.1811023622047245" footer="0.787401574803149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brdicko</cp:lastModifiedBy>
  <cp:lastPrinted>2003-12-03T14:08:22Z</cp:lastPrinted>
  <dcterms:created xsi:type="dcterms:W3CDTF">2003-12-03T13:37:14Z</dcterms:created>
  <dcterms:modified xsi:type="dcterms:W3CDTF">2003-12-08T06:44:42Z</dcterms:modified>
  <cp:category/>
  <cp:version/>
  <cp:contentType/>
  <cp:contentStatus/>
</cp:coreProperties>
</file>